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Go Tečaji\"/>
    </mc:Choice>
  </mc:AlternateContent>
  <xr:revisionPtr revIDLastSave="0" documentId="8_{4DC9CE9B-23BD-4C11-8043-B7D6E71E7630}" xr6:coauthVersionLast="47" xr6:coauthVersionMax="47" xr10:uidLastSave="{00000000-0000-0000-0000-000000000000}"/>
  <bookViews>
    <workbookView xWindow="-120" yWindow="-120" windowWidth="24240" windowHeight="13140" xr2:uid="{60DCE424-14F0-4099-973E-12D8E3048B92}"/>
  </bookViews>
  <sheets>
    <sheet name="navodila" sheetId="1" r:id="rId1"/>
    <sheet name="vaja" sheetId="2" r:id="rId2"/>
    <sheet name="dodatna-penzij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L17" i="4"/>
  <c r="L18" i="4"/>
  <c r="L19" i="4"/>
  <c r="L20" i="4"/>
  <c r="L21" i="4"/>
  <c r="L22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16" i="4"/>
  <c r="L23" i="4"/>
  <c r="F16" i="4"/>
  <c r="H17" i="4" l="1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J17" i="4" l="1"/>
  <c r="J18" i="4"/>
  <c r="H19" i="4"/>
  <c r="J20" i="4"/>
  <c r="J21" i="4"/>
  <c r="J22" i="4"/>
  <c r="H23" i="4"/>
  <c r="H24" i="4"/>
  <c r="J25" i="4"/>
  <c r="J26" i="4"/>
  <c r="H27" i="4"/>
  <c r="J28" i="4"/>
  <c r="J29" i="4"/>
  <c r="J30" i="4"/>
  <c r="H31" i="4"/>
  <c r="H32" i="4"/>
  <c r="J33" i="4"/>
  <c r="J34" i="4"/>
  <c r="H35" i="4"/>
  <c r="H36" i="4"/>
  <c r="J37" i="4"/>
  <c r="J38" i="4"/>
  <c r="H39" i="4"/>
  <c r="J40" i="4"/>
  <c r="J41" i="4"/>
  <c r="J42" i="4"/>
  <c r="H43" i="4"/>
  <c r="H44" i="4"/>
  <c r="J45" i="4"/>
  <c r="J46" i="4"/>
  <c r="H47" i="4"/>
  <c r="J48" i="4"/>
  <c r="J49" i="4"/>
  <c r="J50" i="4"/>
  <c r="H51" i="4"/>
  <c r="H52" i="4"/>
  <c r="J53" i="4"/>
  <c r="J54" i="4"/>
  <c r="H55" i="4"/>
  <c r="J56" i="4"/>
  <c r="J57" i="4"/>
  <c r="J58" i="4"/>
  <c r="H59" i="4"/>
  <c r="H60" i="4"/>
  <c r="J61" i="4"/>
  <c r="J16" i="4"/>
  <c r="H30" i="4" l="1"/>
  <c r="H22" i="4"/>
  <c r="H54" i="4"/>
  <c r="H46" i="4"/>
  <c r="H38" i="4"/>
  <c r="H61" i="4"/>
  <c r="H53" i="4"/>
  <c r="H45" i="4"/>
  <c r="H37" i="4"/>
  <c r="H29" i="4"/>
  <c r="H21" i="4"/>
  <c r="H58" i="4"/>
  <c r="H50" i="4"/>
  <c r="H42" i="4"/>
  <c r="H34" i="4"/>
  <c r="H26" i="4"/>
  <c r="H18" i="4"/>
  <c r="H57" i="4"/>
  <c r="H49" i="4"/>
  <c r="H41" i="4"/>
  <c r="H33" i="4"/>
  <c r="H25" i="4"/>
  <c r="J60" i="4"/>
  <c r="J52" i="4"/>
  <c r="J44" i="4"/>
  <c r="J36" i="4"/>
  <c r="J24" i="4"/>
  <c r="J55" i="4"/>
  <c r="J47" i="4"/>
  <c r="J39" i="4"/>
  <c r="J31" i="4"/>
  <c r="J23" i="4"/>
  <c r="H56" i="4"/>
  <c r="H48" i="4"/>
  <c r="H40" i="4"/>
  <c r="H28" i="4"/>
  <c r="H20" i="4"/>
  <c r="J32" i="4"/>
  <c r="J59" i="4"/>
  <c r="J51" i="4"/>
  <c r="J43" i="4"/>
  <c r="J35" i="4"/>
  <c r="J27" i="4"/>
  <c r="J19" i="4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8" i="2"/>
  <c r="D22" i="2"/>
  <c r="D20" i="2"/>
  <c r="D16" i="2"/>
  <c r="D11" i="2"/>
  <c r="D10" i="2"/>
  <c r="E25" i="1"/>
  <c r="E24" i="1"/>
  <c r="E23" i="1"/>
  <c r="E22" i="1"/>
  <c r="E19" i="1"/>
  <c r="E18" i="1"/>
  <c r="D18" i="2" l="1"/>
  <c r="D14" i="2"/>
  <c r="D13" i="2"/>
</calcChain>
</file>

<file path=xl/sharedStrings.xml><?xml version="1.0" encoding="utf-8"?>
<sst xmlns="http://schemas.openxmlformats.org/spreadsheetml/2006/main" count="169" uniqueCount="166">
  <si>
    <t xml:space="preserve">Dodatna pomoč - Office Help: </t>
  </si>
  <si>
    <t>Dan
rojstva</t>
  </si>
  <si>
    <t>Oblikovanje datumov</t>
  </si>
  <si>
    <t>Datumi in datumske funkcije</t>
  </si>
  <si>
    <t>format</t>
  </si>
  <si>
    <t>opis</t>
  </si>
  <si>
    <t>prikaz za 5.8.2019</t>
  </si>
  <si>
    <t xml:space="preserve">d </t>
  </si>
  <si>
    <t>enoštevilčni dan</t>
  </si>
  <si>
    <t xml:space="preserve">dd </t>
  </si>
  <si>
    <t>dvoštevilčni dan</t>
  </si>
  <si>
    <t xml:space="preserve">ddd </t>
  </si>
  <si>
    <t>tričrkovni dan v tednu</t>
  </si>
  <si>
    <t xml:space="preserve">dddd </t>
  </si>
  <si>
    <t>štiričrkovni</t>
  </si>
  <si>
    <t xml:space="preserve">m </t>
  </si>
  <si>
    <t>enoštevilčni mesec</t>
  </si>
  <si>
    <t xml:space="preserve">mm </t>
  </si>
  <si>
    <t>dvoštevilčni mesec</t>
  </si>
  <si>
    <t xml:space="preserve">mmm </t>
  </si>
  <si>
    <t>mesec s 3 črkami</t>
  </si>
  <si>
    <t xml:space="preserve">mmmm </t>
  </si>
  <si>
    <t>mesec z besedo</t>
  </si>
  <si>
    <t xml:space="preserve">yy </t>
  </si>
  <si>
    <t>leto z dvema številkama</t>
  </si>
  <si>
    <t xml:space="preserve">yyyy </t>
  </si>
  <si>
    <t>leto s 4 številkami</t>
  </si>
  <si>
    <t>Funkcije za delo z datumi</t>
  </si>
  <si>
    <t>Funkcija, ki vrne današnji datum</t>
  </si>
  <si>
    <t>TODAY</t>
  </si>
  <si>
    <t>Funkcija, ki pove število delovnih dni med dvema datumoma</t>
  </si>
  <si>
    <t>NETWORKDAYS</t>
  </si>
  <si>
    <t>Če upoštevamo drugačno razporeditev vikendov</t>
  </si>
  <si>
    <t>NETWORKDAYS.INTL</t>
  </si>
  <si>
    <t>Funkcija, ki vrne zadnji dan meseca čez št. mesecev</t>
  </si>
  <si>
    <t>EOMONTH</t>
  </si>
  <si>
    <t>Funkcija, ki vrne datum, ki bo čez x delovnih dni</t>
  </si>
  <si>
    <t>WORKDAY</t>
  </si>
  <si>
    <t>WORKDAY.INTL</t>
  </si>
  <si>
    <t>Funkcija, ki vrne število let med dvema datumoma</t>
  </si>
  <si>
    <t>YEARFRAC</t>
  </si>
  <si>
    <t>Funkcija, ki pretvori oblikovanje v tekst želenega tipa</t>
  </si>
  <si>
    <t>TEXT</t>
  </si>
  <si>
    <t>Funkcija, ki ločena leta, mesece in dni pretvori v datum</t>
  </si>
  <si>
    <t>DATE</t>
  </si>
  <si>
    <t>Funkcija, ki iz datuma izlušči leto</t>
  </si>
  <si>
    <t>YEAR</t>
  </si>
  <si>
    <t>Funkcija, ki iz datuma izlušči mesec</t>
  </si>
  <si>
    <t>MONTH</t>
  </si>
  <si>
    <t>Funkcija, ki iz datuma izlušči dan</t>
  </si>
  <si>
    <t>DAY</t>
  </si>
  <si>
    <t>https://support.microsoft.com/sl-si/office/funkcije-za-datum-in-%C4%8Das-sklicevanje-fd1b5961-c1ae-4677-be58-074152f97b81</t>
  </si>
  <si>
    <t>Delo z datumi</t>
  </si>
  <si>
    <t>V C4 vnesite 1234 in število pretvorite v datum</t>
  </si>
  <si>
    <t>V C6 vnesite število 42500 in ga pretvorite tako, da bo prikazan v ameriški obliki 05/10/2016</t>
  </si>
  <si>
    <t>Vnesite današnji datum s pomočjo funkcije</t>
  </si>
  <si>
    <t>Vnesite vaš rojstni datum</t>
  </si>
  <si>
    <t>Koliko dni ste stari?</t>
  </si>
  <si>
    <t>Koliko delovnih je še do novega leta?</t>
  </si>
  <si>
    <t>Kaj pa če je sobota delovni dan?</t>
  </si>
  <si>
    <t>Vnesi zadnji dan naslednjega meseca</t>
  </si>
  <si>
    <t>Kateri datum bo čez 14 delovnih dni?</t>
  </si>
  <si>
    <t>Koliko let ste stari?</t>
  </si>
  <si>
    <t>Na kateri dan v tednu ste se rodili (z besedo)?</t>
  </si>
  <si>
    <t>Prazniki</t>
  </si>
  <si>
    <r>
      <t xml:space="preserve">1. </t>
    </r>
    <r>
      <rPr>
        <b/>
        <i/>
        <sz val="11"/>
        <color theme="0"/>
        <rFont val="Calibri"/>
        <family val="2"/>
        <scheme val="minor"/>
      </rPr>
      <t>Klik</t>
    </r>
    <r>
      <rPr>
        <i/>
        <sz val="11"/>
        <color theme="0"/>
        <rFont val="Calibri"/>
        <family val="2"/>
        <scheme val="minor"/>
      </rPr>
      <t xml:space="preserve"> na celico C4 -&gt; vnesite številko 1234 -&gt; zavihek Osnovno -&gt; Število -&gt; Kratka oblika datuma</t>
    </r>
  </si>
  <si>
    <r>
      <t xml:space="preserve">2. </t>
    </r>
    <r>
      <rPr>
        <b/>
        <i/>
        <sz val="11"/>
        <color theme="0"/>
        <rFont val="Calibri"/>
        <family val="2"/>
        <scheme val="minor"/>
      </rPr>
      <t>Klik</t>
    </r>
    <r>
      <rPr>
        <i/>
        <sz val="11"/>
        <color theme="0"/>
        <rFont val="Calibri"/>
        <family val="2"/>
        <scheme val="minor"/>
      </rPr>
      <t xml:space="preserve"> na celico C6 -&gt; vnesite številko 42500 -&gt; zavihek Osnovno -&gt; Število -&gt; Več oblik številk -&gt; Izberite kategorijo</t>
    </r>
  </si>
  <si>
    <t>"Po meri" -&gt; V polje vrsta zapišite: mm/dd/yyyy</t>
  </si>
  <si>
    <t>3. V celico C8 vnesite Today funkcijo, tako da zapišete: =TODAY()</t>
  </si>
  <si>
    <t>Datum v Excelu je številka, ki predstavlja število dni od 1.1.1900. Številka 1 tako predstavlja 1. januar 1900</t>
  </si>
  <si>
    <t>Funkcija EDATE</t>
  </si>
  <si>
    <t>Franc</t>
  </si>
  <si>
    <t>Marija</t>
  </si>
  <si>
    <t>Janez</t>
  </si>
  <si>
    <t>Ana</t>
  </si>
  <si>
    <t>Marko</t>
  </si>
  <si>
    <t>Maja</t>
  </si>
  <si>
    <t>Ivan</t>
  </si>
  <si>
    <t>Irena</t>
  </si>
  <si>
    <t>Anton</t>
  </si>
  <si>
    <t>Mojca</t>
  </si>
  <si>
    <t>Andrej</t>
  </si>
  <si>
    <t>Mateja</t>
  </si>
  <si>
    <t>Jožef</t>
  </si>
  <si>
    <t>Nina</t>
  </si>
  <si>
    <t>Jože</t>
  </si>
  <si>
    <t>Nataša</t>
  </si>
  <si>
    <t>Luka</t>
  </si>
  <si>
    <t>Andreja</t>
  </si>
  <si>
    <t>Peter</t>
  </si>
  <si>
    <t>Barbara</t>
  </si>
  <si>
    <t>Marjan</t>
  </si>
  <si>
    <t>Jožica</t>
  </si>
  <si>
    <t>Matej</t>
  </si>
  <si>
    <t>Petra</t>
  </si>
  <si>
    <t>Tomaž</t>
  </si>
  <si>
    <t>Eva</t>
  </si>
  <si>
    <t>Milan</t>
  </si>
  <si>
    <t>Anja</t>
  </si>
  <si>
    <t>Aleš</t>
  </si>
  <si>
    <t>Katja</t>
  </si>
  <si>
    <t>Branko</t>
  </si>
  <si>
    <t>Sara</t>
  </si>
  <si>
    <t>Bojan</t>
  </si>
  <si>
    <t>Sonja</t>
  </si>
  <si>
    <t>Robert</t>
  </si>
  <si>
    <t>Tatjana</t>
  </si>
  <si>
    <t>Rok</t>
  </si>
  <si>
    <t>Jožefa</t>
  </si>
  <si>
    <t>Boštjan</t>
  </si>
  <si>
    <t>Katarina</t>
  </si>
  <si>
    <t>Matjaž</t>
  </si>
  <si>
    <t>Tanja</t>
  </si>
  <si>
    <t>Gregor</t>
  </si>
  <si>
    <t>Tina</t>
  </si>
  <si>
    <t>Miha</t>
  </si>
  <si>
    <t>Milena</t>
  </si>
  <si>
    <t>Datum upokojitve</t>
  </si>
  <si>
    <t>Število let do upokojitve</t>
  </si>
  <si>
    <t>edate</t>
  </si>
  <si>
    <t>year</t>
  </si>
  <si>
    <t>yearfrac</t>
  </si>
  <si>
    <t>Rezultat</t>
  </si>
  <si>
    <t>Leto upokojitve</t>
  </si>
  <si>
    <t>Izračun datuma upokojitve:</t>
  </si>
  <si>
    <t xml:space="preserve">Uporabimo funkcijo EDATE z naslednjimi argumenti: </t>
  </si>
  <si>
    <t>Meseci 12*60</t>
  </si>
  <si>
    <t>(60 predstavlja minimalno starost za upokojitev, torej število let do upokojitve je 60)</t>
  </si>
  <si>
    <t>Leto upokojitve:</t>
  </si>
  <si>
    <t>Število let do upokojitve:</t>
  </si>
  <si>
    <t>Uporabimo funkcijo YEARFRAC z naslednjimi argumenti:</t>
  </si>
  <si>
    <t>Začetni_datum: TODAY()</t>
  </si>
  <si>
    <r>
      <t xml:space="preserve">4. </t>
    </r>
    <r>
      <rPr>
        <b/>
        <sz val="11"/>
        <color theme="0"/>
        <rFont val="Calibri"/>
        <family val="2"/>
        <scheme val="minor"/>
      </rPr>
      <t>Klik</t>
    </r>
    <r>
      <rPr>
        <sz val="11"/>
        <color theme="0"/>
        <rFont val="Calibri"/>
        <family val="2"/>
        <scheme val="minor"/>
      </rPr>
      <t xml:space="preserve"> v celico C10 in vnesite vaš rojstni datum.</t>
    </r>
  </si>
  <si>
    <r>
      <t xml:space="preserve">5. </t>
    </r>
    <r>
      <rPr>
        <b/>
        <i/>
        <sz val="11"/>
        <color theme="0"/>
        <rFont val="Calibri"/>
        <family val="2"/>
        <scheme val="minor"/>
      </rPr>
      <t>Klik</t>
    </r>
    <r>
      <rPr>
        <i/>
        <sz val="11"/>
        <color theme="0"/>
        <rFont val="Calibri"/>
        <family val="2"/>
        <scheme val="minor"/>
      </rPr>
      <t xml:space="preserve"> v celico C11. Za izračun starosti v dnevih je potrebno od današnjega datuma odšteti rojstni datum. Zato lahko zapišemo: =C8-C10</t>
    </r>
  </si>
  <si>
    <t>Ime</t>
  </si>
  <si>
    <t>Datume lahko med seboj seštevamo/odštevamo. Celici G11 prištejmo 14 dni.</t>
  </si>
  <si>
    <t>Pretvorimo celico G11 v datumsko</t>
  </si>
  <si>
    <t>Delovna doba</t>
  </si>
  <si>
    <t>*Izpolnjuje min pogoje za upokojitev?</t>
  </si>
  <si>
    <t xml:space="preserve">Funkcija EDATE vrne datum na isti dan v mesecu, poljubno število mesecev v preteklosti ali prihodnosti. Z EDATE funkcijo lahko izračunamo datume poteka in zapadlosti. </t>
  </si>
  <si>
    <t xml:space="preserve">Kadar želimo uporabiti datum v prihodnosti uporabimo pozitivno vrednost za mesece in negativno za datume v preteklosti. </t>
  </si>
  <si>
    <t xml:space="preserve">V spodnji tabeli imamo podane podatke o zaposlenih v podjetju Penzija d.o.o. Na osnovi podanega rojstnega datuma, izračunajte manjkajoče podatke. </t>
  </si>
  <si>
    <t>Pri izračunu datuma upokojitve, upoštevajte  minimalno starost 60 kot pogoj za upokojitev.</t>
  </si>
  <si>
    <t xml:space="preserve">* Za hitre udeležence: </t>
  </si>
  <si>
    <t>- s pomočjo funkcije IF izpišite "Penzija" pri tistih osebah, ki izpolnjujejo minimalne pogoje za upokojitev (delovna doba &gt; =40 let + starost &gt;=60 let), pri vseh ostalih izpišite datum upokojitve.</t>
  </si>
  <si>
    <t>- s pomočjo pogojnega oblikovanja vse celice z besedo "Penzija" obarvajte z modrim polnilom in belim, odebeljenim besedilom</t>
  </si>
  <si>
    <t>Uporabimo gnezdenje funkcij IF, AND, YEARFRAC in TODAY. V funkcijo IF vnesemo</t>
  </si>
  <si>
    <t>naslednje argumente:</t>
  </si>
  <si>
    <t>Vrednost_če_je_true: "Penzija"</t>
  </si>
  <si>
    <t>Vrednost celice = "Penzija"</t>
  </si>
  <si>
    <t>Oblika: modro polnilo, besedilo bele barve in s krepkim oblikovanjem</t>
  </si>
  <si>
    <t>Velja za: $K$16:$K$61</t>
  </si>
  <si>
    <t>* Izpolnjuje min pogoje za upokojitev?</t>
  </si>
  <si>
    <t>* Pogojno oblikovanje:</t>
  </si>
  <si>
    <t>Začetni_datum: D16</t>
  </si>
  <si>
    <t>Uporabimo funkcijo YEAR z naslednjimi argumenti: YEAR(E16)</t>
  </si>
  <si>
    <t>Končni_datum: E16</t>
  </si>
  <si>
    <t>Osnova: 1</t>
  </si>
  <si>
    <t>Logični test: AND(D16&gt;=40;YEARFRAC(C16;TODAY();1)&gt;=60)</t>
  </si>
  <si>
    <t>Vrednost_če_je_false: E16</t>
  </si>
  <si>
    <t>6. Uporabimo funkcijo NETWORKDAYS z naslednjimi argumenti: =NETWORKDAYS(C8;E18;E5:E18)</t>
  </si>
  <si>
    <t>7. Uporabimo funkcijo NETWORKDAYS.INTL z naslednjimi argumenti: =NETWORKDAYS.INTL(C8;E18;11;E5:E18)</t>
  </si>
  <si>
    <t>8. Uporabimo funkcijo EOMONTH z naslednjimi argumenti: =EOMONTH(C8;1)</t>
  </si>
  <si>
    <t>9. Uporabimo funkcijo WORKDAY z naslednjimi argumenti: =WORKDAY(C8;14;E5:E18)</t>
  </si>
  <si>
    <t>10. Uporabimo funkcijo YEARFRAC z naslednjimi argumenti: =YEARFRAC(C10;C8;1)</t>
  </si>
  <si>
    <t>11. Uporabimo funkcijo TEXT z naslednjimi argumenti: =TEXT(C10;"dddd")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</si>
</sst>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\ m/\ yyyy"/>
    <numFmt numFmtId="165" formatCode="0&quot;.&quot;"/>
    <numFmt numFmtId="166" formatCode="dd\.mm\.yyyy;@"/>
    <numFmt numFmtId="167" formatCode="d\.m\.yyyy;@"/>
    <numFmt numFmtId="168" formatCode="d\.m\.yy;@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charset val="238"/>
      <scheme val="major"/>
    </font>
    <font>
      <i/>
      <sz val="11"/>
      <color rgb="FF7F7F7F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8000"/>
      <name val="Sanuk-Light"/>
    </font>
    <font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67955565050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4472C4"/>
      </top>
      <bottom/>
      <diagonal/>
    </border>
    <border>
      <left style="thin">
        <color theme="0" tint="-0.149967955565050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rgb="FF4472C4"/>
      </top>
      <bottom/>
      <diagonal/>
    </border>
    <border>
      <left style="thin">
        <color theme="0" tint="-0.14996795556505021"/>
      </left>
      <right/>
      <top style="thin">
        <color theme="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" fillId="2" borderId="2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1" applyProtection="1"/>
    <xf numFmtId="0" fontId="2" fillId="0" borderId="1" xfId="2" applyProtection="1"/>
    <xf numFmtId="0" fontId="0" fillId="0" borderId="0" xfId="0" applyProtection="1">
      <protection locked="0"/>
    </xf>
    <xf numFmtId="0" fontId="7" fillId="0" borderId="0" xfId="6" applyAlignment="1" applyProtection="1">
      <alignment vertical="top" wrapText="1"/>
    </xf>
    <xf numFmtId="0" fontId="9" fillId="0" borderId="0" xfId="7" applyProtection="1"/>
    <xf numFmtId="0" fontId="7" fillId="0" borderId="0" xfId="6" applyAlignment="1">
      <alignment horizontal="left"/>
    </xf>
    <xf numFmtId="0" fontId="7" fillId="0" borderId="0" xfId="6" quotePrefix="1"/>
    <xf numFmtId="0" fontId="14" fillId="0" borderId="5" xfId="0" applyFont="1" applyBorder="1" applyAlignment="1">
      <alignment horizontal="right" wrapText="1"/>
    </xf>
    <xf numFmtId="0" fontId="15" fillId="0" borderId="5" xfId="0" applyFont="1" applyBorder="1" applyAlignment="1">
      <alignment horizontal="right" wrapText="1"/>
    </xf>
    <xf numFmtId="14" fontId="3" fillId="3" borderId="2" xfId="4" applyNumberFormat="1" applyProtection="1">
      <protection locked="0"/>
    </xf>
    <xf numFmtId="0" fontId="0" fillId="0" borderId="0" xfId="0" applyProtection="1"/>
    <xf numFmtId="0" fontId="6" fillId="0" borderId="0" xfId="1" applyAlignment="1" applyProtection="1">
      <alignment horizontal="left"/>
    </xf>
    <xf numFmtId="0" fontId="7" fillId="0" borderId="0" xfId="6" applyAlignment="1" applyProtection="1">
      <alignment horizontal="left"/>
    </xf>
    <xf numFmtId="0" fontId="18" fillId="4" borderId="3" xfId="5" applyFont="1" applyProtection="1">
      <protection locked="0"/>
    </xf>
    <xf numFmtId="164" fontId="17" fillId="4" borderId="3" xfId="5" applyNumberFormat="1" applyFont="1" applyProtection="1">
      <protection locked="0"/>
    </xf>
    <xf numFmtId="165" fontId="7" fillId="0" borderId="0" xfId="6" applyNumberFormat="1" applyAlignment="1" applyProtection="1">
      <alignment horizontal="right"/>
    </xf>
    <xf numFmtId="165" fontId="0" fillId="0" borderId="0" xfId="0" applyNumberFormat="1" applyProtection="1"/>
    <xf numFmtId="165" fontId="7" fillId="0" borderId="0" xfId="6" applyNumberFormat="1" applyAlignment="1" applyProtection="1">
      <alignment horizontal="right" vertical="center"/>
    </xf>
    <xf numFmtId="0" fontId="7" fillId="0" borderId="0" xfId="6" applyAlignment="1" applyProtection="1">
      <alignment wrapText="1"/>
    </xf>
    <xf numFmtId="1" fontId="8" fillId="2" borderId="2" xfId="3" applyNumberFormat="1" applyFont="1" applyAlignment="1" applyProtection="1">
      <alignment vertical="center"/>
      <protection locked="0"/>
    </xf>
    <xf numFmtId="14" fontId="8" fillId="2" borderId="2" xfId="3" applyNumberFormat="1" applyFont="1" applyAlignment="1" applyProtection="1">
      <alignment vertical="center"/>
      <protection locked="0"/>
    </xf>
    <xf numFmtId="0" fontId="8" fillId="2" borderId="2" xfId="3" applyFont="1" applyAlignment="1" applyProtection="1">
      <alignment vertical="center"/>
      <protection locked="0"/>
    </xf>
    <xf numFmtId="0" fontId="17" fillId="0" borderId="0" xfId="0" applyFont="1" applyProtection="1"/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7" fillId="0" borderId="0" xfId="6"/>
    <xf numFmtId="0" fontId="7" fillId="0" borderId="0" xfId="6" applyAlignment="1" applyProtection="1"/>
    <xf numFmtId="0" fontId="12" fillId="0" borderId="0" xfId="0" applyFont="1" applyProtection="1"/>
    <xf numFmtId="0" fontId="22" fillId="0" borderId="0" xfId="0" applyFont="1" applyAlignment="1" applyProtection="1">
      <alignment horizontal="center"/>
    </xf>
    <xf numFmtId="0" fontId="22" fillId="0" borderId="0" xfId="0" applyFont="1" applyProtection="1"/>
    <xf numFmtId="0" fontId="10" fillId="5" borderId="8" xfId="0" applyFont="1" applyFill="1" applyBorder="1" applyAlignment="1" applyProtection="1">
      <alignment horizontal="left" indent="1"/>
    </xf>
    <xf numFmtId="0" fontId="10" fillId="5" borderId="6" xfId="0" applyFont="1" applyFill="1" applyBorder="1" applyAlignment="1" applyProtection="1">
      <alignment wrapText="1"/>
    </xf>
    <xf numFmtId="49" fontId="13" fillId="6" borderId="9" xfId="0" applyNumberFormat="1" applyFont="1" applyFill="1" applyBorder="1" applyAlignment="1" applyProtection="1">
      <alignment horizontal="left" indent="1"/>
    </xf>
    <xf numFmtId="0" fontId="13" fillId="6" borderId="9" xfId="0" applyNumberFormat="1" applyFont="1" applyFill="1" applyBorder="1" applyAlignment="1" applyProtection="1">
      <alignment horizontal="left" indent="1"/>
    </xf>
    <xf numFmtId="49" fontId="13" fillId="0" borderId="4" xfId="0" applyNumberFormat="1" applyFont="1" applyBorder="1" applyAlignment="1" applyProtection="1">
      <alignment horizontal="left" indent="1"/>
    </xf>
    <xf numFmtId="49" fontId="13" fillId="6" borderId="4" xfId="0" applyNumberFormat="1" applyFont="1" applyFill="1" applyBorder="1" applyAlignment="1" applyProtection="1">
      <alignment horizontal="left" indent="1"/>
    </xf>
    <xf numFmtId="49" fontId="13" fillId="0" borderId="7" xfId="0" applyNumberFormat="1" applyFont="1" applyBorder="1" applyAlignment="1" applyProtection="1">
      <alignment horizontal="left" indent="1"/>
    </xf>
    <xf numFmtId="0" fontId="21" fillId="0" borderId="0" xfId="0" applyFont="1" applyProtection="1"/>
    <xf numFmtId="0" fontId="23" fillId="0" borderId="0" xfId="6" applyFont="1" applyAlignment="1" applyProtection="1"/>
    <xf numFmtId="0" fontId="24" fillId="0" borderId="0" xfId="0" applyFont="1" applyProtection="1"/>
    <xf numFmtId="0" fontId="16" fillId="0" borderId="5" xfId="0" applyFont="1" applyBorder="1" applyProtection="1">
      <protection locked="0"/>
    </xf>
    <xf numFmtId="0" fontId="7" fillId="0" borderId="0" xfId="6" applyAlignment="1" applyProtection="1">
      <alignment horizontal="left" vertical="top" wrapText="1"/>
      <protection locked="0"/>
    </xf>
    <xf numFmtId="166" fontId="13" fillId="6" borderId="9" xfId="0" applyNumberFormat="1" applyFont="1" applyFill="1" applyBorder="1" applyAlignment="1" applyProtection="1">
      <alignment horizontal="left" indent="1"/>
      <protection locked="0"/>
    </xf>
    <xf numFmtId="166" fontId="13" fillId="0" borderId="4" xfId="0" applyNumberFormat="1" applyFont="1" applyBorder="1" applyAlignment="1" applyProtection="1">
      <alignment horizontal="left" indent="1"/>
      <protection locked="0"/>
    </xf>
    <xf numFmtId="166" fontId="13" fillId="6" borderId="4" xfId="0" applyNumberFormat="1" applyFont="1" applyFill="1" applyBorder="1" applyAlignment="1" applyProtection="1">
      <alignment horizontal="left" indent="1"/>
      <protection locked="0"/>
    </xf>
    <xf numFmtId="166" fontId="13" fillId="0" borderId="7" xfId="0" applyNumberFormat="1" applyFont="1" applyBorder="1" applyAlignment="1" applyProtection="1">
      <alignment horizontal="left" indent="1"/>
      <protection locked="0"/>
    </xf>
    <xf numFmtId="1" fontId="8" fillId="2" borderId="2" xfId="3" applyNumberFormat="1" applyAlignment="1" applyProtection="1">
      <alignment horizontal="right" indent="1"/>
      <protection locked="0"/>
    </xf>
    <xf numFmtId="14" fontId="8" fillId="2" borderId="2" xfId="3" applyNumberFormat="1" applyAlignment="1" applyProtection="1">
      <alignment horizontal="right" indent="1"/>
      <protection locked="0"/>
    </xf>
    <xf numFmtId="0" fontId="6" fillId="0" borderId="0" xfId="1" applyAlignment="1" applyProtection="1">
      <alignment horizontal="left"/>
    </xf>
    <xf numFmtId="0" fontId="7" fillId="0" borderId="0" xfId="6" applyAlignment="1" applyProtection="1">
      <alignment horizontal="left" wrapText="1"/>
    </xf>
    <xf numFmtId="0" fontId="10" fillId="5" borderId="0" xfId="0" applyFont="1" applyFill="1" applyBorder="1" applyAlignment="1" applyProtection="1">
      <alignment wrapText="1"/>
    </xf>
    <xf numFmtId="0" fontId="7" fillId="0" borderId="0" xfId="6" quotePrefix="1" applyAlignment="1" applyProtection="1"/>
    <xf numFmtId="0" fontId="21" fillId="0" borderId="0" xfId="0" applyFont="1" applyFill="1" applyProtection="1"/>
    <xf numFmtId="167" fontId="8" fillId="2" borderId="2" xfId="3" applyNumberFormat="1" applyAlignment="1" applyProtection="1">
      <alignment horizontal="left" indent="1"/>
      <protection locked="0"/>
    </xf>
    <xf numFmtId="168" fontId="3" fillId="3" borderId="2" xfId="4" applyNumberFormat="1" applyProtection="1">
      <protection locked="0"/>
    </xf>
    <xf numFmtId="0" fontId="3" fillId="3" borderId="2" xfId="4" applyNumberFormat="1" applyProtection="1">
      <protection locked="0"/>
    </xf>
    <xf numFmtId="0" fontId="8" fillId="2" borderId="2" xfId="3" applyNumberFormat="1" applyFont="1" applyAlignment="1" applyProtection="1">
      <alignment vertical="center"/>
      <protection locked="0"/>
    </xf>
    <xf numFmtId="1" fontId="13" fillId="6" borderId="9" xfId="0" applyNumberFormat="1" applyFont="1" applyFill="1" applyBorder="1" applyAlignment="1" applyProtection="1">
      <alignment horizontal="right" indent="1"/>
      <protection locked="0"/>
    </xf>
    <xf numFmtId="1" fontId="13" fillId="0" borderId="4" xfId="0" applyNumberFormat="1" applyFont="1" applyBorder="1" applyAlignment="1" applyProtection="1">
      <alignment horizontal="right" indent="1"/>
      <protection locked="0"/>
    </xf>
    <xf numFmtId="1" fontId="13" fillId="6" borderId="4" xfId="0" applyNumberFormat="1" applyFont="1" applyFill="1" applyBorder="1" applyAlignment="1" applyProtection="1">
      <alignment horizontal="right" indent="1"/>
      <protection locked="0"/>
    </xf>
    <xf numFmtId="1" fontId="13" fillId="0" borderId="7" xfId="0" applyNumberFormat="1" applyFont="1" applyBorder="1" applyAlignment="1" applyProtection="1">
      <alignment horizontal="right" indent="1"/>
      <protection locked="0"/>
    </xf>
    <xf numFmtId="0" fontId="5" fillId="0" borderId="0" xfId="0" applyFont="1" applyProtection="1"/>
    <xf numFmtId="0" fontId="19" fillId="0" borderId="0" xfId="6" applyFont="1" applyAlignment="1" applyProtection="1">
      <alignment horizontal="left" wrapText="1"/>
    </xf>
    <xf numFmtId="0" fontId="19" fillId="0" borderId="0" xfId="6" applyFont="1" applyAlignment="1" applyProtection="1"/>
    <xf numFmtId="0" fontId="6" fillId="0" borderId="0" xfId="1" applyAlignment="1" applyProtection="1">
      <alignment horizontal="left"/>
    </xf>
    <xf numFmtId="0" fontId="25" fillId="0" borderId="0" xfId="0" applyFont="1" applyProtection="1"/>
    <xf numFmtId="0" fontId="19" fillId="0" borderId="0" xfId="6" applyFont="1" applyFill="1" applyAlignment="1" applyProtection="1">
      <alignment vertical="center"/>
    </xf>
    <xf numFmtId="0" fontId="19" fillId="0" borderId="0" xfId="6" applyFont="1" applyFill="1" applyProtection="1"/>
    <xf numFmtId="0" fontId="19" fillId="0" borderId="0" xfId="6" applyFont="1" applyFill="1" applyAlignment="1" applyProtection="1"/>
    <xf numFmtId="0" fontId="5" fillId="0" borderId="0" xfId="0" applyFont="1" applyFill="1" applyAlignment="1" applyProtection="1">
      <alignment wrapText="1"/>
    </xf>
    <xf numFmtId="0" fontId="20" fillId="0" borderId="0" xfId="6" applyFont="1" applyFill="1" applyAlignment="1" applyProtection="1">
      <alignment vertical="center"/>
    </xf>
    <xf numFmtId="0" fontId="20" fillId="0" borderId="0" xfId="6" applyFont="1" applyFill="1" applyAlignment="1" applyProtection="1"/>
    <xf numFmtId="0" fontId="20" fillId="0" borderId="0" xfId="6" applyFont="1" applyFill="1" applyProtection="1"/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6" fillId="0" borderId="0" xfId="1" applyAlignment="1" applyProtection="1">
      <alignment horizontal="left"/>
    </xf>
    <xf numFmtId="0" fontId="19" fillId="0" borderId="0" xfId="6" applyFont="1" applyFill="1" applyAlignment="1" applyProtection="1">
      <alignment horizontal="left" wrapText="1"/>
    </xf>
    <xf numFmtId="0" fontId="7" fillId="0" borderId="0" xfId="6" applyAlignment="1" applyProtection="1">
      <alignment horizontal="left" wrapText="1"/>
    </xf>
  </cellXfs>
  <cellStyles count="8">
    <cellStyle name="Hiperpovezava" xfId="7" builtinId="8"/>
    <cellStyle name="Naslov" xfId="1" builtinId="15"/>
    <cellStyle name="Naslov 2" xfId="2" builtinId="17"/>
    <cellStyle name="Navadno" xfId="0" builtinId="0"/>
    <cellStyle name="Opomba" xfId="5" builtinId="10"/>
    <cellStyle name="Pojasnjevalno besedilo" xfId="6" builtinId="53"/>
    <cellStyle name="Računanje" xfId="4" builtinId="22"/>
    <cellStyle name="Vnos" xfId="3" builtinId="2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563563</xdr:colOff>
      <xdr:row>0</xdr:row>
      <xdr:rowOff>169862</xdr:rowOff>
    </xdr:from>
    <xdr:to>
      <xdr:col>2</xdr:col>
      <xdr:colOff>119063</xdr:colOff>
      <xdr:row>3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563" y="169862"/>
          <a:ext cx="1717675" cy="433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</xdr:row>
          <xdr:rowOff>57150</xdr:rowOff>
        </xdr:from>
        <xdr:to>
          <xdr:col>6</xdr:col>
          <xdr:colOff>1085850</xdr:colOff>
          <xdr:row>4</xdr:row>
          <xdr:rowOff>38100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l-SI" sz="1100" b="0" i="0" u="none" strike="noStrike" baseline="0">
                  <a:solidFill>
                    <a:srgbClr val="008000"/>
                  </a:solidFill>
                  <a:latin typeface="Sanuk-Light"/>
                </a:rPr>
                <a:t>Pomoč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590550</xdr:colOff>
          <xdr:row>14</xdr:row>
          <xdr:rowOff>19050</xdr:rowOff>
        </xdr:from>
        <xdr:to>
          <xdr:col>13</xdr:col>
          <xdr:colOff>1314450</xdr:colOff>
          <xdr:row>15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l-SI" sz="1100" b="0" i="0" u="none" strike="noStrike" baseline="0">
                  <a:solidFill>
                    <a:srgbClr val="008000"/>
                  </a:solidFill>
                  <a:latin typeface="Sanuk-Light"/>
                </a:rPr>
                <a:t>Pomoč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microsoft.com/sl-si/office/funkcije-za-datum-in-%C4%8Das-sklicevanje-fd1b5961-c1ae-4677-be58-074152f97b8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F10D-A8D8-4767-A98C-8ED5D0AF436A}">
  <sheetPr codeName="List1"/>
  <dimension ref="B5:L51"/>
  <sheetViews>
    <sheetView showGridLines="0" showRowColHeaders="0" tabSelected="1" zoomScale="120" zoomScaleNormal="120" workbookViewId="0">
      <selection activeCell="G9" sqref="G9"/>
    </sheetView>
  </sheetViews>
  <sheetFormatPr defaultColWidth="8.85546875" defaultRowHeight="15"/>
  <cols>
    <col min="2" max="2" width="23.5703125" customWidth="1"/>
    <col min="3" max="3" width="12.42578125" customWidth="1"/>
    <col min="4" max="4" width="20.140625" customWidth="1"/>
    <col min="5" max="5" width="19.7109375" bestFit="1" customWidth="1"/>
    <col min="6" max="6" width="17.5703125" customWidth="1"/>
    <col min="7" max="7" width="16" customWidth="1"/>
  </cols>
  <sheetData>
    <row r="5" spans="2:7" ht="23.25">
      <c r="B5" s="1" t="s">
        <v>3</v>
      </c>
    </row>
    <row r="7" spans="2:7" ht="18" thickBot="1">
      <c r="B7" s="2" t="s">
        <v>2</v>
      </c>
      <c r="C7" s="2"/>
      <c r="D7" s="2"/>
      <c r="E7" s="2"/>
    </row>
    <row r="8" spans="2:7" ht="6.95" customHeight="1" thickTop="1"/>
    <row r="9" spans="2:7">
      <c r="B9" s="6" t="s">
        <v>69</v>
      </c>
      <c r="G9" s="10">
        <v>1</v>
      </c>
    </row>
    <row r="10" spans="2:7" ht="5.0999999999999996" customHeight="1"/>
    <row r="11" spans="2:7">
      <c r="B11" s="26" t="s">
        <v>136</v>
      </c>
      <c r="G11" s="56">
        <v>32</v>
      </c>
    </row>
    <row r="12" spans="2:7" ht="5.0999999999999996" customHeight="1"/>
    <row r="13" spans="2:7">
      <c r="B13" s="26" t="s">
        <v>135</v>
      </c>
      <c r="G13" s="55"/>
    </row>
    <row r="14" spans="2:7" ht="5.0999999999999996" customHeight="1"/>
    <row r="15" spans="2:7" ht="12.6" customHeight="1">
      <c r="B15" s="9" t="s">
        <v>4</v>
      </c>
      <c r="C15" s="75" t="s">
        <v>5</v>
      </c>
      <c r="D15" s="75"/>
      <c r="E15" s="9" t="s">
        <v>6</v>
      </c>
    </row>
    <row r="16" spans="2:7" ht="12.6" customHeight="1">
      <c r="B16" s="8" t="s">
        <v>7</v>
      </c>
      <c r="C16" s="74" t="s">
        <v>8</v>
      </c>
      <c r="D16" s="74"/>
      <c r="E16" s="41">
        <v>5</v>
      </c>
    </row>
    <row r="17" spans="2:12" ht="12.6" customHeight="1">
      <c r="B17" s="8" t="s">
        <v>9</v>
      </c>
      <c r="C17" s="74" t="s">
        <v>10</v>
      </c>
      <c r="D17" s="74"/>
      <c r="E17" s="41">
        <v>5</v>
      </c>
    </row>
    <row r="18" spans="2:12" ht="12.6" customHeight="1">
      <c r="B18" s="8" t="s">
        <v>11</v>
      </c>
      <c r="C18" s="74" t="s">
        <v>12</v>
      </c>
      <c r="D18" s="74"/>
      <c r="E18" s="41" t="str">
        <f>TEXT(DATE(2019,8,5),"ddd")</f>
        <v>Mon</v>
      </c>
    </row>
    <row r="19" spans="2:12" ht="12.6" customHeight="1">
      <c r="B19" s="8" t="s">
        <v>13</v>
      </c>
      <c r="C19" s="74" t="s">
        <v>14</v>
      </c>
      <c r="D19" s="74"/>
      <c r="E19" s="41" t="str">
        <f>TEXT(DATE(2019,8,5),"dddd")</f>
        <v>Monday</v>
      </c>
    </row>
    <row r="20" spans="2:12" ht="12.6" customHeight="1">
      <c r="B20" s="8" t="s">
        <v>15</v>
      </c>
      <c r="C20" s="74" t="s">
        <v>16</v>
      </c>
      <c r="D20" s="74"/>
      <c r="E20" s="41">
        <v>8</v>
      </c>
    </row>
    <row r="21" spans="2:12" ht="12.6" customHeight="1">
      <c r="B21" s="8" t="s">
        <v>17</v>
      </c>
      <c r="C21" s="74" t="s">
        <v>18</v>
      </c>
      <c r="D21" s="74"/>
      <c r="E21" s="41">
        <v>8</v>
      </c>
    </row>
    <row r="22" spans="2:12" ht="12.6" customHeight="1">
      <c r="B22" s="8" t="s">
        <v>19</v>
      </c>
      <c r="C22" s="74" t="s">
        <v>20</v>
      </c>
      <c r="D22" s="74"/>
      <c r="E22" s="41" t="str">
        <f>TEXT(DATE(2019,8,5),"mmm")</f>
        <v>Aug</v>
      </c>
    </row>
    <row r="23" spans="2:12" ht="12.6" customHeight="1">
      <c r="B23" s="8" t="s">
        <v>21</v>
      </c>
      <c r="C23" s="74" t="s">
        <v>22</v>
      </c>
      <c r="D23" s="74"/>
      <c r="E23" s="41" t="str">
        <f>TEXT(DATE(2019,8,5),"mmmm")</f>
        <v>August</v>
      </c>
    </row>
    <row r="24" spans="2:12" ht="12.6" customHeight="1">
      <c r="B24" s="8" t="s">
        <v>23</v>
      </c>
      <c r="C24" s="74" t="s">
        <v>24</v>
      </c>
      <c r="D24" s="74"/>
      <c r="E24" s="41" t="str">
        <f>TEXT(DATE(2019,8,5),"yy")</f>
        <v>19</v>
      </c>
    </row>
    <row r="25" spans="2:12" ht="12.6" customHeight="1">
      <c r="B25" s="8" t="s">
        <v>25</v>
      </c>
      <c r="C25" s="74" t="s">
        <v>26</v>
      </c>
      <c r="D25" s="74"/>
      <c r="E25" s="41" t="str">
        <f>TEXT(DATE(2019,8,5),"yyyyyy")</f>
        <v>2019</v>
      </c>
    </row>
    <row r="27" spans="2:12" ht="18" thickBot="1">
      <c r="B27" s="2" t="s">
        <v>27</v>
      </c>
      <c r="C27" s="2"/>
      <c r="D27" s="2"/>
      <c r="E27" s="2"/>
    </row>
    <row r="28" spans="2:12" ht="6.95" customHeight="1" thickTop="1"/>
    <row r="29" spans="2:12">
      <c r="B29" s="7" t="s">
        <v>28</v>
      </c>
      <c r="E29" t="s">
        <v>29</v>
      </c>
      <c r="F29" s="3"/>
      <c r="G29" s="3"/>
      <c r="H29" s="3"/>
      <c r="I29" s="3"/>
      <c r="J29" s="3"/>
      <c r="K29" s="3"/>
      <c r="L29" s="3"/>
    </row>
    <row r="30" spans="2:12" ht="9.9499999999999993" customHeight="1">
      <c r="B30" s="7"/>
      <c r="F30" s="3"/>
      <c r="G30" s="3"/>
      <c r="H30" s="3"/>
      <c r="I30" s="3"/>
      <c r="J30" s="3"/>
      <c r="K30" s="3"/>
      <c r="L30" s="3"/>
    </row>
    <row r="31" spans="2:12">
      <c r="B31" s="7" t="s">
        <v>30</v>
      </c>
      <c r="E31" t="s">
        <v>31</v>
      </c>
      <c r="F31" s="3"/>
      <c r="G31" s="3"/>
      <c r="H31" s="3"/>
      <c r="I31" s="3"/>
      <c r="J31" s="3"/>
      <c r="K31" s="3"/>
      <c r="L31" s="3"/>
    </row>
    <row r="32" spans="2:12">
      <c r="B32" s="7" t="s">
        <v>32</v>
      </c>
      <c r="E32" t="s">
        <v>33</v>
      </c>
      <c r="F32" s="3"/>
      <c r="G32" s="3"/>
      <c r="H32" s="3"/>
      <c r="I32" s="3"/>
      <c r="J32" s="3"/>
      <c r="K32" s="3"/>
      <c r="L32" s="3"/>
    </row>
    <row r="33" spans="2:12" ht="9.9499999999999993" customHeight="1">
      <c r="B33" s="7"/>
      <c r="F33" s="3"/>
      <c r="G33" s="3"/>
      <c r="H33" s="3"/>
      <c r="I33" s="3"/>
      <c r="J33" s="3"/>
      <c r="K33" s="3"/>
      <c r="L33" s="3"/>
    </row>
    <row r="34" spans="2:12">
      <c r="B34" s="7" t="s">
        <v>34</v>
      </c>
      <c r="E34" t="s">
        <v>35</v>
      </c>
      <c r="F34" s="3"/>
      <c r="G34" s="3"/>
      <c r="H34" s="3"/>
      <c r="I34" s="3"/>
      <c r="J34" s="3"/>
      <c r="K34" s="3"/>
      <c r="L34" s="3"/>
    </row>
    <row r="35" spans="2:12" ht="9.9499999999999993" customHeight="1">
      <c r="B35" s="7"/>
      <c r="F35" s="3"/>
      <c r="G35" s="3"/>
      <c r="H35" s="3"/>
      <c r="I35" s="3"/>
      <c r="J35" s="3"/>
      <c r="K35" s="3"/>
      <c r="L35" s="3"/>
    </row>
    <row r="36" spans="2:12">
      <c r="B36" s="7" t="s">
        <v>36</v>
      </c>
      <c r="E36" t="s">
        <v>37</v>
      </c>
      <c r="F36" s="3"/>
      <c r="G36" s="3"/>
      <c r="H36" s="3"/>
      <c r="I36" s="3"/>
      <c r="J36" s="3"/>
      <c r="K36" s="3"/>
      <c r="L36" s="3"/>
    </row>
    <row r="37" spans="2:12">
      <c r="B37" s="7" t="s">
        <v>32</v>
      </c>
      <c r="E37" t="s">
        <v>38</v>
      </c>
      <c r="F37" s="3"/>
      <c r="G37" s="3"/>
      <c r="H37" s="3"/>
      <c r="I37" s="3"/>
      <c r="J37" s="3"/>
      <c r="K37" s="3"/>
      <c r="L37" s="3"/>
    </row>
    <row r="38" spans="2:12" ht="9.9499999999999993" customHeight="1">
      <c r="B38" s="7"/>
      <c r="F38" s="3"/>
      <c r="G38" s="3"/>
      <c r="H38" s="3"/>
      <c r="I38" s="3"/>
      <c r="J38" s="3"/>
      <c r="K38" s="3"/>
      <c r="L38" s="3"/>
    </row>
    <row r="39" spans="2:12">
      <c r="B39" s="7" t="s">
        <v>39</v>
      </c>
      <c r="E39" t="s">
        <v>40</v>
      </c>
      <c r="F39" s="3"/>
      <c r="G39" s="3"/>
      <c r="H39" s="3"/>
      <c r="I39" s="3"/>
      <c r="J39" s="3"/>
      <c r="K39" s="3"/>
      <c r="L39" s="3"/>
    </row>
    <row r="40" spans="2:12" ht="9.9499999999999993" customHeight="1">
      <c r="B40" s="7"/>
      <c r="F40" s="3"/>
      <c r="G40" s="3"/>
      <c r="H40" s="3"/>
      <c r="I40" s="3"/>
      <c r="J40" s="3"/>
      <c r="K40" s="3"/>
      <c r="L40" s="3"/>
    </row>
    <row r="41" spans="2:12">
      <c r="B41" s="7" t="s">
        <v>41</v>
      </c>
      <c r="E41" t="s">
        <v>42</v>
      </c>
      <c r="F41" s="3"/>
      <c r="G41" s="3"/>
      <c r="H41" s="3"/>
      <c r="I41" s="3"/>
      <c r="J41" s="3"/>
      <c r="K41" s="3"/>
      <c r="L41" s="3"/>
    </row>
    <row r="42" spans="2:12" ht="9.9499999999999993" customHeight="1">
      <c r="B42" s="7"/>
      <c r="F42" s="3"/>
      <c r="G42" s="3"/>
      <c r="H42" s="3"/>
      <c r="I42" s="3"/>
      <c r="J42" s="3"/>
      <c r="K42" s="3"/>
      <c r="L42" s="3"/>
    </row>
    <row r="43" spans="2:12">
      <c r="B43" s="7" t="s">
        <v>43</v>
      </c>
      <c r="E43" t="s">
        <v>44</v>
      </c>
      <c r="F43" s="3"/>
      <c r="G43" s="3"/>
      <c r="H43" s="3"/>
      <c r="I43" s="3"/>
      <c r="J43" s="3"/>
      <c r="K43" s="3"/>
      <c r="L43" s="3"/>
    </row>
    <row r="44" spans="2:12" ht="9.9499999999999993" customHeight="1">
      <c r="B44" s="7"/>
      <c r="F44" s="3"/>
      <c r="G44" s="3"/>
      <c r="H44" s="3"/>
      <c r="I44" s="3"/>
      <c r="J44" s="3"/>
      <c r="K44" s="3"/>
      <c r="L44" s="3"/>
    </row>
    <row r="45" spans="2:12">
      <c r="B45" s="7" t="s">
        <v>45</v>
      </c>
      <c r="E45" t="s">
        <v>46</v>
      </c>
      <c r="F45" s="3"/>
      <c r="G45" s="3"/>
      <c r="H45" s="3"/>
      <c r="I45" s="3"/>
      <c r="J45" s="3"/>
      <c r="K45" s="3"/>
      <c r="L45" s="3"/>
    </row>
    <row r="46" spans="2:12">
      <c r="B46" s="7" t="s">
        <v>47</v>
      </c>
      <c r="E46" t="s">
        <v>48</v>
      </c>
      <c r="F46" s="3"/>
      <c r="G46" s="3"/>
      <c r="H46" s="3"/>
      <c r="I46" s="3"/>
      <c r="J46" s="3"/>
      <c r="K46" s="3"/>
      <c r="L46" s="3"/>
    </row>
    <row r="47" spans="2:12">
      <c r="B47" s="7" t="s">
        <v>49</v>
      </c>
      <c r="E47" t="s">
        <v>50</v>
      </c>
      <c r="F47" s="3"/>
      <c r="G47" s="3"/>
      <c r="H47" s="3"/>
      <c r="I47" s="3"/>
      <c r="J47" s="3"/>
      <c r="K47" s="3"/>
      <c r="L47" s="3"/>
    </row>
    <row r="48" spans="2:12">
      <c r="B48" s="4"/>
      <c r="C48" s="4"/>
      <c r="D48" s="4"/>
      <c r="E48" s="4"/>
      <c r="F48" s="42"/>
    </row>
    <row r="49" spans="2:6" ht="18" thickBot="1">
      <c r="B49" s="2" t="s">
        <v>0</v>
      </c>
      <c r="C49" s="2"/>
      <c r="F49" s="3"/>
    </row>
    <row r="50" spans="2:6" ht="6.95" customHeight="1" thickTop="1">
      <c r="F50" s="3"/>
    </row>
    <row r="51" spans="2:6">
      <c r="B51" s="5" t="s">
        <v>51</v>
      </c>
    </row>
  </sheetData>
  <sheetProtection algorithmName="SHA-512" hashValue="FfPPKb7/6InkDQnw2PqjGiiFPZmBLxdBTOZLZF+sZj8Ww9Z2QeeA3xhZBhyY7HTFZbShUNspj/KUe3Y+O1cF3Q==" saltValue="oFIrK4EW/7VDYWarFOgODw==" spinCount="100000" sheet="1" formatCells="0"/>
  <mergeCells count="11">
    <mergeCell ref="C25:D25"/>
    <mergeCell ref="C24:D24"/>
    <mergeCell ref="C23:D23"/>
    <mergeCell ref="C22:D22"/>
    <mergeCell ref="C15:D15"/>
    <mergeCell ref="C21:D21"/>
    <mergeCell ref="C20:D20"/>
    <mergeCell ref="C19:D19"/>
    <mergeCell ref="C18:D18"/>
    <mergeCell ref="C17:D17"/>
    <mergeCell ref="C16:D16"/>
  </mergeCells>
  <hyperlinks>
    <hyperlink ref="B51" r:id="rId1" xr:uid="{74734F6B-00D1-42B0-A62D-CC50EE4DC9C0}"/>
  </hyperlinks>
  <pageMargins left="0.7" right="0.7" top="0.75" bottom="0.75" header="0.3" footer="0.3"/>
  <pageSetup orientation="portrait" horizontalDpi="360" verticalDpi="360" r:id="rId2"/>
  <ignoredErrors>
    <ignoredError sqref="E18:E19 E22:E25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56C7-89DF-4E72-8A49-C793479146D5}">
  <sheetPr codeName="List2"/>
  <dimension ref="A2:H22"/>
  <sheetViews>
    <sheetView showGridLines="0" zoomScaleNormal="100" workbookViewId="0">
      <selection activeCell="C4" sqref="C4"/>
    </sheetView>
  </sheetViews>
  <sheetFormatPr defaultColWidth="9.140625" defaultRowHeight="15"/>
  <cols>
    <col min="1" max="1" width="6.7109375" style="11" customWidth="1"/>
    <col min="2" max="2" width="42.140625" style="11" bestFit="1" customWidth="1"/>
    <col min="3" max="3" width="10.42578125" style="11" customWidth="1"/>
    <col min="4" max="4" width="19.5703125" style="11" customWidth="1"/>
    <col min="5" max="5" width="12.7109375" style="11" bestFit="1" customWidth="1"/>
    <col min="6" max="6" width="10.28515625" style="11" customWidth="1"/>
    <col min="7" max="7" width="100" style="11" customWidth="1"/>
    <col min="8" max="8" width="7" style="11" customWidth="1"/>
    <col min="9" max="9" width="12.7109375" style="11" bestFit="1" customWidth="1"/>
    <col min="10" max="10" width="9.140625" style="11"/>
    <col min="11" max="11" width="75.28515625" style="11" customWidth="1"/>
    <col min="12" max="14" width="9.140625" style="11"/>
    <col min="15" max="15" width="10.42578125" style="11" customWidth="1"/>
    <col min="16" max="16384" width="9.140625" style="11"/>
  </cols>
  <sheetData>
    <row r="2" spans="1:8" ht="23.25">
      <c r="B2" s="76" t="s">
        <v>52</v>
      </c>
      <c r="C2" s="76"/>
      <c r="D2" s="76"/>
      <c r="E2" s="76"/>
      <c r="F2" s="76"/>
      <c r="G2" s="76"/>
      <c r="H2" s="76"/>
    </row>
    <row r="3" spans="1:8" ht="15" customHeight="1">
      <c r="B3" s="12"/>
      <c r="C3" s="12"/>
      <c r="D3" s="12"/>
      <c r="E3" s="12"/>
      <c r="F3" s="12"/>
      <c r="G3" s="65"/>
      <c r="H3" s="12"/>
    </row>
    <row r="4" spans="1:8" ht="15" customHeight="1">
      <c r="A4" s="16">
        <v>1</v>
      </c>
      <c r="B4" s="13" t="s">
        <v>53</v>
      </c>
      <c r="C4" s="57"/>
      <c r="D4" s="23"/>
      <c r="E4" s="14" t="s">
        <v>64</v>
      </c>
      <c r="H4" s="12"/>
    </row>
    <row r="5" spans="1:8" ht="15" customHeight="1">
      <c r="A5" s="17"/>
      <c r="B5" s="13"/>
      <c r="C5" s="24"/>
      <c r="D5" s="23"/>
      <c r="E5" s="15">
        <f ca="1">DATE(YEAR(TODAY()),1,1)</f>
        <v>44197</v>
      </c>
      <c r="G5" s="66"/>
      <c r="H5" s="12"/>
    </row>
    <row r="6" spans="1:8" ht="34.5" customHeight="1">
      <c r="A6" s="18">
        <v>2</v>
      </c>
      <c r="B6" s="19" t="s">
        <v>54</v>
      </c>
      <c r="C6" s="57"/>
      <c r="D6" s="23"/>
      <c r="E6" s="15">
        <f ca="1">DATE(YEAR(TODAY()),1,2)</f>
        <v>44198</v>
      </c>
      <c r="G6" s="67" t="s">
        <v>65</v>
      </c>
      <c r="H6" s="12"/>
    </row>
    <row r="7" spans="1:8" ht="15" customHeight="1">
      <c r="A7" s="17"/>
      <c r="B7" s="13"/>
      <c r="C7" s="24"/>
      <c r="D7" s="23"/>
      <c r="E7" s="15">
        <f ca="1">DATE(YEAR(TODAY()),2,8)</f>
        <v>44235</v>
      </c>
      <c r="G7" s="68" t="s">
        <v>66</v>
      </c>
      <c r="H7" s="12"/>
    </row>
    <row r="8" spans="1:8" ht="15.75">
      <c r="A8" s="16">
        <v>3</v>
      </c>
      <c r="B8" s="13" t="s">
        <v>55</v>
      </c>
      <c r="C8" s="21"/>
      <c r="D8" s="23" t="str">
        <f ca="1">IF(C8="","",IF(AND(_xlfn.ISFORMULA(C8),C8=TODAY()),"pravilno","napačno :("))</f>
        <v/>
      </c>
      <c r="E8" s="15">
        <f ca="1">FLOOR(DAY(MINUTE(YEAR(TODAY())/38)/2+56)&amp;"/5/"&amp;YEAR(TODAY()),7)-34</f>
        <v>44290</v>
      </c>
      <c r="G8" s="68" t="s">
        <v>67</v>
      </c>
    </row>
    <row r="9" spans="1:8" ht="15.75">
      <c r="A9" s="17"/>
      <c r="B9" s="13"/>
      <c r="C9" s="24"/>
      <c r="D9" s="23"/>
      <c r="E9" s="15">
        <f ca="1">DATE(YEAR(TODAY()),4,27)</f>
        <v>44313</v>
      </c>
      <c r="G9" s="69" t="s">
        <v>68</v>
      </c>
    </row>
    <row r="10" spans="1:8" ht="15.75">
      <c r="A10" s="16">
        <v>4</v>
      </c>
      <c r="B10" s="13" t="s">
        <v>56</v>
      </c>
      <c r="C10" s="21"/>
      <c r="D10" s="23" t="str">
        <f>IF(C10="","","verjetno pravilno :)")</f>
        <v/>
      </c>
      <c r="E10" s="15">
        <f ca="1">DATE(YEAR(TODAY()),5,1)</f>
        <v>44317</v>
      </c>
      <c r="G10" s="70" t="s">
        <v>132</v>
      </c>
    </row>
    <row r="11" spans="1:8" ht="15.75">
      <c r="A11" s="16">
        <v>5</v>
      </c>
      <c r="B11" s="13" t="s">
        <v>57</v>
      </c>
      <c r="C11" s="20"/>
      <c r="D11" s="23" t="str">
        <f>IF(C11="","",IF(C11=C8-C10,"pravilno","napačno :("))</f>
        <v/>
      </c>
      <c r="E11" s="15">
        <f ca="1">DATE(YEAR(TODAY()),5,2)</f>
        <v>44318</v>
      </c>
      <c r="G11" s="77" t="s">
        <v>133</v>
      </c>
    </row>
    <row r="12" spans="1:8" ht="15.75">
      <c r="A12" s="17"/>
      <c r="B12" s="13"/>
      <c r="C12" s="25"/>
      <c r="D12" s="23"/>
      <c r="E12" s="15">
        <f ca="1">DATE(YEAR(TODAY()),6,25)</f>
        <v>44372</v>
      </c>
      <c r="G12" s="77"/>
    </row>
    <row r="13" spans="1:8" ht="15.75">
      <c r="A13" s="16">
        <v>6</v>
      </c>
      <c r="B13" s="13" t="s">
        <v>58</v>
      </c>
      <c r="C13" s="20"/>
      <c r="D13" s="23" t="str">
        <f ca="1">IF(C13="","",IF(C13=NETWORKDAYS(TODAY(),E18,E5:E18),"pravilno","napačno :("))</f>
        <v/>
      </c>
      <c r="E13" s="15">
        <f ca="1">DATE(YEAR(TODAY()),8,15)</f>
        <v>44423</v>
      </c>
      <c r="G13" s="68" t="s">
        <v>160</v>
      </c>
    </row>
    <row r="14" spans="1:8" ht="15.75">
      <c r="A14" s="16">
        <v>7</v>
      </c>
      <c r="B14" s="13" t="s">
        <v>59</v>
      </c>
      <c r="C14" s="20"/>
      <c r="D14" s="23" t="str">
        <f ca="1">IF(C14="","",IF(C14=NETWORKDAYS.INTL(TODAY(),E18,11,E5:E18),"pravilno","napačno :("))</f>
        <v/>
      </c>
      <c r="E14" s="15">
        <f ca="1">DATE(YEAR(TODAY()),10,31)</f>
        <v>44500</v>
      </c>
      <c r="G14" s="68" t="s">
        <v>161</v>
      </c>
    </row>
    <row r="15" spans="1:8" ht="15.75">
      <c r="A15" s="17"/>
      <c r="B15" s="13"/>
      <c r="C15" s="25"/>
      <c r="D15" s="23"/>
      <c r="E15" s="15">
        <f ca="1">DATE(YEAR(TODAY()),11,1)</f>
        <v>44501</v>
      </c>
      <c r="G15" s="68" t="s">
        <v>162</v>
      </c>
    </row>
    <row r="16" spans="1:8" ht="15.75">
      <c r="A16" s="16">
        <v>8</v>
      </c>
      <c r="B16" s="13" t="s">
        <v>60</v>
      </c>
      <c r="C16" s="21"/>
      <c r="D16" s="23" t="str">
        <f ca="1">IF(C16="","",IF(C16=EOMONTH(TODAY(),1),"pravilno","napačno :("))</f>
        <v/>
      </c>
      <c r="E16" s="15">
        <f ca="1">DATE(YEAR(TODAY()),12,25)</f>
        <v>44555</v>
      </c>
      <c r="G16" s="68" t="s">
        <v>163</v>
      </c>
    </row>
    <row r="17" spans="1:7" ht="15.75">
      <c r="A17" s="17"/>
      <c r="B17" s="13"/>
      <c r="C17" s="24"/>
      <c r="D17" s="23"/>
      <c r="E17" s="15">
        <f ca="1">DATE(YEAR(TODAY()),12,26)</f>
        <v>44556</v>
      </c>
      <c r="G17" s="68" t="s">
        <v>164</v>
      </c>
    </row>
    <row r="18" spans="1:7" ht="15.75">
      <c r="A18" s="16">
        <v>9</v>
      </c>
      <c r="B18" s="13" t="s">
        <v>61</v>
      </c>
      <c r="C18" s="21"/>
      <c r="D18" s="23" t="str">
        <f ca="1">IF(C18="","",IF(C18=WORKDAY(TODAY(),14,E5:E18),"pravilno","napačno :("))</f>
        <v/>
      </c>
      <c r="E18" s="15">
        <f ca="1">DATE(YEAR(TODAY())+1,1,1)</f>
        <v>44562</v>
      </c>
      <c r="G18" s="68" t="s">
        <v>165</v>
      </c>
    </row>
    <row r="19" spans="1:7" ht="15.75">
      <c r="A19" s="17"/>
      <c r="B19" s="13"/>
      <c r="C19" s="24"/>
      <c r="D19" s="23"/>
      <c r="G19" s="53"/>
    </row>
    <row r="20" spans="1:7" ht="15.75">
      <c r="A20" s="16">
        <v>10</v>
      </c>
      <c r="B20" s="13" t="s">
        <v>62</v>
      </c>
      <c r="C20" s="20"/>
      <c r="D20" s="23" t="str">
        <f ca="1">IF(C20="","",IF(C20=YEARFRAC(C10,TODAY(),1),"pravilno","napačno :("))</f>
        <v/>
      </c>
      <c r="G20" s="38"/>
    </row>
    <row r="21" spans="1:7" ht="15.75">
      <c r="A21" s="17"/>
      <c r="B21" s="13"/>
      <c r="C21" s="25"/>
      <c r="D21" s="23"/>
      <c r="G21" s="38"/>
    </row>
    <row r="22" spans="1:7" ht="15.75">
      <c r="A22" s="16">
        <v>11</v>
      </c>
      <c r="B22" s="13" t="s">
        <v>63</v>
      </c>
      <c r="C22" s="22"/>
      <c r="D22" s="23" t="str">
        <f>IF(C22="","",IF(C22=TEXT(C10,"dddd"),"pravilno","napačno :("))</f>
        <v/>
      </c>
    </row>
  </sheetData>
  <sheetProtection algorithmName="SHA-512" hashValue="ODV+n5RWF1sH3DHyulsokc+ovrqEDFuo/kpH2CekapCwkFfxg17Z9MN+hxBPajubaJ/VyMc2BK593z41EBcBWg==" saltValue="+GPAdw3lm+TUWacNMczTvQ==" spinCount="100000" sheet="1" formatCells="0" selectLockedCells="1"/>
  <mergeCells count="2">
    <mergeCell ref="B2:H2"/>
    <mergeCell ref="G11:G12"/>
  </mergeCells>
  <conditionalFormatting sqref="D4:D11 D13:D22">
    <cfRule type="cellIs" dxfId="7" priority="1" operator="equal">
      <formula>"pravilno"</formula>
    </cfRule>
    <cfRule type="cellIs" dxfId="6" priority="2" operator="equal">
      <formula>"napačno :("</formula>
    </cfRule>
  </conditionalFormatting>
  <pageMargins left="0.7" right="0.7" top="0.75" bottom="0.75" header="0.3" footer="0.3"/>
  <pageSetup paperSize="9" orientation="portrait" r:id="rId1"/>
  <ignoredErrors>
    <ignoredError sqref="E5:E18" unlocked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Button 1">
              <controlPr defaultSize="0" print="0" autoFill="0" autoPict="0" macro="[0]!List2.vaja">
                <anchor moveWithCells="1" sizeWithCells="1">
                  <from>
                    <xdr:col>6</xdr:col>
                    <xdr:colOff>19050</xdr:colOff>
                    <xdr:row>2</xdr:row>
                    <xdr:rowOff>57150</xdr:rowOff>
                  </from>
                  <to>
                    <xdr:col>6</xdr:col>
                    <xdr:colOff>1085850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04681-FAAF-4ABC-AB10-D672EC2413AA}">
  <sheetPr codeName="List3"/>
  <dimension ref="B2:Q61"/>
  <sheetViews>
    <sheetView showGridLines="0" topLeftCell="C1" zoomScaleNormal="100" workbookViewId="0">
      <selection activeCell="K16" sqref="K16"/>
    </sheetView>
  </sheetViews>
  <sheetFormatPr defaultColWidth="9.140625" defaultRowHeight="15"/>
  <cols>
    <col min="1" max="1" width="2.140625" style="11" customWidth="1"/>
    <col min="2" max="2" width="13.28515625" style="11" customWidth="1"/>
    <col min="3" max="3" width="13.42578125" style="11" customWidth="1"/>
    <col min="4" max="4" width="10.5703125" style="11" customWidth="1"/>
    <col min="5" max="5" width="12.5703125" style="11" customWidth="1"/>
    <col min="6" max="6" width="11.42578125" style="11" customWidth="1"/>
    <col min="7" max="7" width="10.28515625" style="11" customWidth="1"/>
    <col min="8" max="8" width="11.140625" style="11" customWidth="1"/>
    <col min="9" max="9" width="13.140625" style="11" customWidth="1"/>
    <col min="10" max="10" width="10.42578125" style="11" customWidth="1"/>
    <col min="11" max="11" width="22.5703125" style="11" customWidth="1"/>
    <col min="12" max="12" width="10.42578125" style="11" customWidth="1"/>
    <col min="13" max="13" width="5.140625" style="38" customWidth="1"/>
    <col min="14" max="14" width="76.7109375" style="62" customWidth="1"/>
    <col min="15" max="16" width="9.140625" style="11"/>
    <col min="17" max="17" width="10.42578125" style="11" customWidth="1"/>
    <col min="18" max="16384" width="9.140625" style="11"/>
  </cols>
  <sheetData>
    <row r="2" spans="2:17" ht="23.25">
      <c r="B2" s="76" t="s">
        <v>70</v>
      </c>
      <c r="C2" s="76"/>
      <c r="D2" s="76"/>
      <c r="E2" s="76"/>
      <c r="F2" s="76"/>
      <c r="G2" s="76"/>
      <c r="H2" s="76"/>
    </row>
    <row r="3" spans="2:17" ht="15" customHeight="1">
      <c r="B3" s="12"/>
      <c r="C3" s="12"/>
      <c r="D3" s="49"/>
      <c r="E3" s="12"/>
      <c r="F3" s="12"/>
      <c r="G3" s="12"/>
      <c r="H3" s="12"/>
    </row>
    <row r="4" spans="2:17" ht="15" customHeight="1">
      <c r="B4" s="78" t="s">
        <v>139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2:17" ht="15" customHeight="1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2:17" ht="15" customHeight="1">
      <c r="B6" s="13" t="s">
        <v>140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63"/>
      <c r="O6" s="50"/>
      <c r="P6" s="50"/>
      <c r="Q6" s="50"/>
    </row>
    <row r="7" spans="2:17" ht="15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39"/>
      <c r="N7" s="64"/>
      <c r="O7" s="27"/>
      <c r="P7" s="27"/>
    </row>
    <row r="8" spans="2:17" ht="15" customHeight="1">
      <c r="B8" s="27" t="s">
        <v>141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39"/>
      <c r="N8" s="64"/>
      <c r="O8" s="27"/>
      <c r="P8" s="27"/>
    </row>
    <row r="9" spans="2:17" ht="15" customHeight="1">
      <c r="B9" s="27" t="s">
        <v>142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39"/>
      <c r="N9" s="64"/>
      <c r="O9" s="27"/>
      <c r="P9" s="27"/>
    </row>
    <row r="10" spans="2:17" ht="15" customHeight="1">
      <c r="B10" s="27" t="s">
        <v>143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9"/>
      <c r="N10" s="64"/>
      <c r="O10" s="27"/>
      <c r="P10" s="27"/>
    </row>
    <row r="11" spans="2:17" ht="15" customHeight="1">
      <c r="B11" s="52" t="s">
        <v>144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39"/>
      <c r="N11" s="64"/>
      <c r="O11" s="27"/>
      <c r="P11" s="27"/>
    </row>
    <row r="12" spans="2:17" ht="15" customHeight="1">
      <c r="B12" s="52" t="s">
        <v>145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9"/>
      <c r="N12" s="64"/>
      <c r="O12" s="27"/>
      <c r="P12" s="27"/>
    </row>
    <row r="13" spans="2:17" ht="5.25" customHeight="1">
      <c r="B13" s="13"/>
      <c r="C13" s="12"/>
      <c r="D13" s="49"/>
      <c r="E13" s="12"/>
      <c r="F13" s="12"/>
      <c r="G13" s="12"/>
      <c r="H13" s="12"/>
      <c r="K13" s="27"/>
    </row>
    <row r="14" spans="2:17">
      <c r="C14" s="28"/>
      <c r="D14" s="28"/>
      <c r="E14" s="29" t="s">
        <v>119</v>
      </c>
      <c r="F14" s="30"/>
      <c r="G14" s="29" t="s">
        <v>120</v>
      </c>
      <c r="H14" s="30"/>
      <c r="I14" s="29" t="s">
        <v>121</v>
      </c>
      <c r="K14" s="27"/>
    </row>
    <row r="15" spans="2:17" ht="33.75" customHeight="1">
      <c r="B15" s="31" t="s">
        <v>134</v>
      </c>
      <c r="C15" s="32" t="s">
        <v>1</v>
      </c>
      <c r="D15" s="32" t="s">
        <v>137</v>
      </c>
      <c r="E15" s="32" t="s">
        <v>117</v>
      </c>
      <c r="F15" s="32" t="s">
        <v>122</v>
      </c>
      <c r="G15" s="32" t="s">
        <v>123</v>
      </c>
      <c r="H15" s="32" t="s">
        <v>122</v>
      </c>
      <c r="I15" s="32" t="s">
        <v>118</v>
      </c>
      <c r="J15" s="32" t="s">
        <v>122</v>
      </c>
      <c r="K15" s="32" t="s">
        <v>138</v>
      </c>
      <c r="L15" s="51"/>
    </row>
    <row r="16" spans="2:17">
      <c r="B16" s="33" t="s">
        <v>71</v>
      </c>
      <c r="C16" s="43">
        <v>34328</v>
      </c>
      <c r="D16" s="58">
        <v>10</v>
      </c>
      <c r="E16" s="48"/>
      <c r="F16" s="34" t="str">
        <f>IF(E16="","",IF(E16=EDATE(C16,12*60),"pravilno","napačno :("))</f>
        <v/>
      </c>
      <c r="G16" s="47"/>
      <c r="H16" s="34" t="str">
        <f>IF(G16="","",IF(G16=YEAR(E16),"pravilno","napačno :("))</f>
        <v/>
      </c>
      <c r="I16" s="47"/>
      <c r="J16" s="34" t="str">
        <f ca="1">IF(I16="","",IF(I16=YEARFRAC(TODAY(),E16,1),"pravilno","napačno :("))</f>
        <v/>
      </c>
      <c r="K16" s="54"/>
      <c r="L16" s="34" t="str">
        <f ca="1">IF(K16="","",IF(K16=IF(AND(D16&gt;=40,YEARFRAC(C16,TODAY(),1)&gt;=60),"Penzija",E16),"pravilno","napačno :("))</f>
        <v/>
      </c>
      <c r="M16" s="40"/>
    </row>
    <row r="17" spans="2:14">
      <c r="B17" s="35" t="s">
        <v>74</v>
      </c>
      <c r="C17" s="44">
        <v>34916</v>
      </c>
      <c r="D17" s="59">
        <v>8</v>
      </c>
      <c r="E17" s="48"/>
      <c r="F17" s="35" t="str">
        <f t="shared" ref="F17:F61" si="0">IF(E17="","",IF(E17=EDATE(C17,12*60),"pravilno","napačno :("))</f>
        <v/>
      </c>
      <c r="G17" s="47"/>
      <c r="H17" s="35" t="str">
        <f t="shared" ref="H17:H61" si="1">IF(G17="","",IF(G17=YEAR(E17),"pravilno","napačno :("))</f>
        <v/>
      </c>
      <c r="I17" s="47"/>
      <c r="J17" s="35" t="str">
        <f t="shared" ref="J17:J61" ca="1" si="2">IF(I17="","",IF(I17=YEARFRAC(TODAY(),E17,1),"pravilno","napačno :("))</f>
        <v/>
      </c>
      <c r="K17" s="54"/>
      <c r="L17" s="34" t="str">
        <f t="shared" ref="L17:L61" ca="1" si="3">IF(K17="","",IF(K17=IF(AND(D17&gt;=40,YEARFRAC(C17,TODAY(),1)&gt;=60),"Penzija",E17),"pravilno","napačno :("))</f>
        <v/>
      </c>
      <c r="N17" s="71" t="s">
        <v>124</v>
      </c>
    </row>
    <row r="18" spans="2:14">
      <c r="B18" s="36" t="s">
        <v>73</v>
      </c>
      <c r="C18" s="45">
        <v>21832</v>
      </c>
      <c r="D18" s="60">
        <v>45</v>
      </c>
      <c r="E18" s="48"/>
      <c r="F18" s="36" t="str">
        <f t="shared" si="0"/>
        <v/>
      </c>
      <c r="G18" s="47"/>
      <c r="H18" s="36" t="str">
        <f t="shared" si="1"/>
        <v/>
      </c>
      <c r="I18" s="47"/>
      <c r="J18" s="36" t="str">
        <f t="shared" ca="1" si="2"/>
        <v/>
      </c>
      <c r="K18" s="54"/>
      <c r="L18" s="34" t="str">
        <f t="shared" ca="1" si="3"/>
        <v/>
      </c>
      <c r="M18" s="40"/>
      <c r="N18" s="68" t="s">
        <v>125</v>
      </c>
    </row>
    <row r="19" spans="2:14">
      <c r="B19" s="35" t="s">
        <v>72</v>
      </c>
      <c r="C19" s="44">
        <v>31571</v>
      </c>
      <c r="D19" s="59">
        <v>18</v>
      </c>
      <c r="E19" s="48"/>
      <c r="F19" s="35" t="str">
        <f t="shared" si="0"/>
        <v/>
      </c>
      <c r="G19" s="47"/>
      <c r="H19" s="35" t="str">
        <f t="shared" si="1"/>
        <v/>
      </c>
      <c r="I19" s="47"/>
      <c r="J19" s="35" t="str">
        <f t="shared" ca="1" si="2"/>
        <v/>
      </c>
      <c r="K19" s="54"/>
      <c r="L19" s="34" t="str">
        <f t="shared" ca="1" si="3"/>
        <v/>
      </c>
      <c r="N19" s="68" t="s">
        <v>154</v>
      </c>
    </row>
    <row r="20" spans="2:14">
      <c r="B20" s="36" t="s">
        <v>75</v>
      </c>
      <c r="C20" s="45">
        <v>21791</v>
      </c>
      <c r="D20" s="60">
        <v>41</v>
      </c>
      <c r="E20" s="48"/>
      <c r="F20" s="36" t="str">
        <f t="shared" si="0"/>
        <v/>
      </c>
      <c r="G20" s="47"/>
      <c r="H20" s="36" t="str">
        <f t="shared" si="1"/>
        <v/>
      </c>
      <c r="I20" s="47"/>
      <c r="J20" s="36" t="str">
        <f t="shared" ca="1" si="2"/>
        <v/>
      </c>
      <c r="K20" s="54"/>
      <c r="L20" s="34" t="str">
        <f t="shared" ca="1" si="3"/>
        <v/>
      </c>
      <c r="M20" s="40"/>
      <c r="N20" s="69" t="s">
        <v>126</v>
      </c>
    </row>
    <row r="21" spans="2:14" ht="15" customHeight="1">
      <c r="B21" s="35" t="s">
        <v>77</v>
      </c>
      <c r="C21" s="44">
        <v>28591</v>
      </c>
      <c r="D21" s="59">
        <v>10</v>
      </c>
      <c r="E21" s="48"/>
      <c r="F21" s="35" t="str">
        <f t="shared" si="0"/>
        <v/>
      </c>
      <c r="G21" s="47"/>
      <c r="H21" s="35" t="str">
        <f t="shared" si="1"/>
        <v/>
      </c>
      <c r="I21" s="47"/>
      <c r="J21" s="35" t="str">
        <f t="shared" ca="1" si="2"/>
        <v/>
      </c>
      <c r="K21" s="54"/>
      <c r="L21" s="34" t="str">
        <f t="shared" ca="1" si="3"/>
        <v/>
      </c>
      <c r="N21" s="70" t="s">
        <v>127</v>
      </c>
    </row>
    <row r="22" spans="2:14">
      <c r="B22" s="36" t="s">
        <v>79</v>
      </c>
      <c r="C22" s="45">
        <v>18854</v>
      </c>
      <c r="D22" s="60">
        <v>43</v>
      </c>
      <c r="E22" s="48"/>
      <c r="F22" s="36" t="str">
        <f t="shared" si="0"/>
        <v/>
      </c>
      <c r="G22" s="47"/>
      <c r="H22" s="36" t="str">
        <f t="shared" si="1"/>
        <v/>
      </c>
      <c r="I22" s="47"/>
      <c r="J22" s="36" t="str">
        <f t="shared" ca="1" si="2"/>
        <v/>
      </c>
      <c r="K22" s="54"/>
      <c r="L22" s="34" t="str">
        <f t="shared" ca="1" si="3"/>
        <v/>
      </c>
      <c r="M22" s="40"/>
      <c r="N22" s="69"/>
    </row>
    <row r="23" spans="2:14">
      <c r="B23" s="35" t="s">
        <v>76</v>
      </c>
      <c r="C23" s="44">
        <v>25131</v>
      </c>
      <c r="D23" s="59">
        <v>40</v>
      </c>
      <c r="E23" s="48"/>
      <c r="F23" s="35" t="str">
        <f t="shared" si="0"/>
        <v/>
      </c>
      <c r="G23" s="47"/>
      <c r="H23" s="35" t="str">
        <f t="shared" si="1"/>
        <v/>
      </c>
      <c r="I23" s="47"/>
      <c r="J23" s="35" t="str">
        <f t="shared" ca="1" si="2"/>
        <v/>
      </c>
      <c r="K23" s="54"/>
      <c r="L23" s="34" t="str">
        <f t="shared" ca="1" si="3"/>
        <v/>
      </c>
      <c r="N23" s="72" t="s">
        <v>128</v>
      </c>
    </row>
    <row r="24" spans="2:14">
      <c r="B24" s="36" t="s">
        <v>81</v>
      </c>
      <c r="C24" s="45">
        <v>36314</v>
      </c>
      <c r="D24" s="60">
        <v>34</v>
      </c>
      <c r="E24" s="48"/>
      <c r="F24" s="36" t="str">
        <f t="shared" si="0"/>
        <v/>
      </c>
      <c r="G24" s="47"/>
      <c r="H24" s="36" t="str">
        <f t="shared" si="1"/>
        <v/>
      </c>
      <c r="I24" s="47"/>
      <c r="J24" s="36" t="str">
        <f t="shared" ca="1" si="2"/>
        <v/>
      </c>
      <c r="K24" s="54"/>
      <c r="L24" s="34" t="str">
        <f t="shared" ca="1" si="3"/>
        <v/>
      </c>
      <c r="M24" s="40"/>
      <c r="N24" s="68" t="s">
        <v>155</v>
      </c>
    </row>
    <row r="25" spans="2:14">
      <c r="B25" s="35" t="s">
        <v>78</v>
      </c>
      <c r="C25" s="44">
        <v>38294</v>
      </c>
      <c r="D25" s="59">
        <v>5</v>
      </c>
      <c r="E25" s="48"/>
      <c r="F25" s="35" t="str">
        <f t="shared" si="0"/>
        <v/>
      </c>
      <c r="G25" s="47"/>
      <c r="H25" s="35" t="str">
        <f t="shared" si="1"/>
        <v/>
      </c>
      <c r="I25" s="47"/>
      <c r="J25" s="35" t="str">
        <f t="shared" ca="1" si="2"/>
        <v/>
      </c>
      <c r="K25" s="54"/>
      <c r="L25" s="34" t="str">
        <f t="shared" ca="1" si="3"/>
        <v/>
      </c>
      <c r="N25" s="68"/>
    </row>
    <row r="26" spans="2:14">
      <c r="B26" s="36" t="s">
        <v>83</v>
      </c>
      <c r="C26" s="45">
        <v>16721</v>
      </c>
      <c r="D26" s="60">
        <v>40</v>
      </c>
      <c r="E26" s="48"/>
      <c r="F26" s="36" t="str">
        <f t="shared" si="0"/>
        <v/>
      </c>
      <c r="G26" s="47"/>
      <c r="H26" s="36" t="str">
        <f t="shared" si="1"/>
        <v/>
      </c>
      <c r="I26" s="47"/>
      <c r="J26" s="36" t="str">
        <f t="shared" ca="1" si="2"/>
        <v/>
      </c>
      <c r="K26" s="54"/>
      <c r="L26" s="34" t="str">
        <f t="shared" ca="1" si="3"/>
        <v/>
      </c>
      <c r="N26" s="73" t="s">
        <v>129</v>
      </c>
    </row>
    <row r="27" spans="2:14">
      <c r="B27" s="35" t="s">
        <v>86</v>
      </c>
      <c r="C27" s="44">
        <v>37113</v>
      </c>
      <c r="D27" s="59">
        <v>10</v>
      </c>
      <c r="E27" s="48"/>
      <c r="F27" s="35" t="str">
        <f t="shared" si="0"/>
        <v/>
      </c>
      <c r="G27" s="47"/>
      <c r="H27" s="35" t="str">
        <f t="shared" si="1"/>
        <v/>
      </c>
      <c r="I27" s="47"/>
      <c r="J27" s="35" t="str">
        <f t="shared" ca="1" si="2"/>
        <v/>
      </c>
      <c r="K27" s="54"/>
      <c r="L27" s="34" t="str">
        <f t="shared" ca="1" si="3"/>
        <v/>
      </c>
      <c r="N27" s="68" t="s">
        <v>130</v>
      </c>
    </row>
    <row r="28" spans="2:14">
      <c r="B28" s="36" t="s">
        <v>88</v>
      </c>
      <c r="C28" s="45">
        <v>29024</v>
      </c>
      <c r="D28" s="60">
        <v>5</v>
      </c>
      <c r="E28" s="48"/>
      <c r="F28" s="36" t="str">
        <f t="shared" si="0"/>
        <v/>
      </c>
      <c r="G28" s="47"/>
      <c r="H28" s="36" t="str">
        <f t="shared" si="1"/>
        <v/>
      </c>
      <c r="I28" s="47"/>
      <c r="J28" s="36" t="str">
        <f t="shared" ca="1" si="2"/>
        <v/>
      </c>
      <c r="K28" s="54"/>
      <c r="L28" s="34" t="str">
        <f t="shared" ca="1" si="3"/>
        <v/>
      </c>
      <c r="N28" s="68" t="s">
        <v>131</v>
      </c>
    </row>
    <row r="29" spans="2:14">
      <c r="B29" s="35" t="s">
        <v>90</v>
      </c>
      <c r="C29" s="44">
        <v>32063</v>
      </c>
      <c r="D29" s="59">
        <v>18</v>
      </c>
      <c r="E29" s="48"/>
      <c r="F29" s="35" t="str">
        <f t="shared" si="0"/>
        <v/>
      </c>
      <c r="G29" s="47"/>
      <c r="H29" s="35" t="str">
        <f t="shared" si="1"/>
        <v/>
      </c>
      <c r="I29" s="47"/>
      <c r="J29" s="35" t="str">
        <f t="shared" ca="1" si="2"/>
        <v/>
      </c>
      <c r="K29" s="54"/>
      <c r="L29" s="34" t="str">
        <f t="shared" ca="1" si="3"/>
        <v/>
      </c>
      <c r="N29" s="68" t="s">
        <v>156</v>
      </c>
    </row>
    <row r="30" spans="2:14">
      <c r="B30" s="36" t="s">
        <v>85</v>
      </c>
      <c r="C30" s="45">
        <v>21207</v>
      </c>
      <c r="D30" s="60">
        <v>14</v>
      </c>
      <c r="E30" s="48"/>
      <c r="F30" s="36" t="str">
        <f t="shared" si="0"/>
        <v/>
      </c>
      <c r="G30" s="47"/>
      <c r="H30" s="36" t="str">
        <f t="shared" si="1"/>
        <v/>
      </c>
      <c r="I30" s="47"/>
      <c r="J30" s="36" t="str">
        <f t="shared" ca="1" si="2"/>
        <v/>
      </c>
      <c r="K30" s="54"/>
      <c r="L30" s="34" t="str">
        <f t="shared" ca="1" si="3"/>
        <v/>
      </c>
      <c r="N30" s="68" t="s">
        <v>157</v>
      </c>
    </row>
    <row r="31" spans="2:14">
      <c r="B31" s="35" t="s">
        <v>87</v>
      </c>
      <c r="C31" s="44">
        <v>35468</v>
      </c>
      <c r="D31" s="59">
        <v>21</v>
      </c>
      <c r="E31" s="48"/>
      <c r="F31" s="35" t="str">
        <f t="shared" si="0"/>
        <v/>
      </c>
      <c r="G31" s="47"/>
      <c r="H31" s="35" t="str">
        <f t="shared" si="1"/>
        <v/>
      </c>
      <c r="I31" s="47"/>
      <c r="J31" s="35" t="str">
        <f t="shared" ca="1" si="2"/>
        <v/>
      </c>
      <c r="K31" s="54"/>
      <c r="L31" s="34" t="str">
        <f t="shared" ca="1" si="3"/>
        <v/>
      </c>
      <c r="N31" s="68"/>
    </row>
    <row r="32" spans="2:14">
      <c r="B32" s="36" t="s">
        <v>89</v>
      </c>
      <c r="C32" s="45">
        <v>20090</v>
      </c>
      <c r="D32" s="60">
        <v>40</v>
      </c>
      <c r="E32" s="48"/>
      <c r="F32" s="36" t="str">
        <f t="shared" si="0"/>
        <v/>
      </c>
      <c r="G32" s="47"/>
      <c r="H32" s="36" t="str">
        <f t="shared" si="1"/>
        <v/>
      </c>
      <c r="I32" s="47"/>
      <c r="J32" s="36" t="str">
        <f t="shared" ca="1" si="2"/>
        <v/>
      </c>
      <c r="K32" s="54"/>
      <c r="L32" s="34" t="str">
        <f t="shared" ca="1" si="3"/>
        <v/>
      </c>
      <c r="N32" s="73" t="s">
        <v>152</v>
      </c>
    </row>
    <row r="33" spans="2:14">
      <c r="B33" s="35" t="s">
        <v>91</v>
      </c>
      <c r="C33" s="44">
        <v>24166</v>
      </c>
      <c r="D33" s="59">
        <v>35</v>
      </c>
      <c r="E33" s="48"/>
      <c r="F33" s="35" t="str">
        <f t="shared" si="0"/>
        <v/>
      </c>
      <c r="G33" s="47"/>
      <c r="H33" s="35" t="str">
        <f t="shared" si="1"/>
        <v/>
      </c>
      <c r="I33" s="47"/>
      <c r="J33" s="35" t="str">
        <f t="shared" ca="1" si="2"/>
        <v/>
      </c>
      <c r="K33" s="54"/>
      <c r="L33" s="34" t="str">
        <f t="shared" ca="1" si="3"/>
        <v/>
      </c>
      <c r="N33" s="68" t="s">
        <v>146</v>
      </c>
    </row>
    <row r="34" spans="2:14">
      <c r="B34" s="36" t="s">
        <v>80</v>
      </c>
      <c r="C34" s="45">
        <v>19142</v>
      </c>
      <c r="D34" s="60">
        <v>44</v>
      </c>
      <c r="E34" s="48"/>
      <c r="F34" s="36" t="str">
        <f t="shared" si="0"/>
        <v/>
      </c>
      <c r="G34" s="47"/>
      <c r="H34" s="36" t="str">
        <f t="shared" si="1"/>
        <v/>
      </c>
      <c r="I34" s="47"/>
      <c r="J34" s="36" t="str">
        <f t="shared" ca="1" si="2"/>
        <v/>
      </c>
      <c r="K34" s="54"/>
      <c r="L34" s="34" t="str">
        <f t="shared" ca="1" si="3"/>
        <v/>
      </c>
      <c r="N34" s="68" t="s">
        <v>147</v>
      </c>
    </row>
    <row r="35" spans="2:14">
      <c r="B35" s="35" t="s">
        <v>93</v>
      </c>
      <c r="C35" s="44">
        <v>34602</v>
      </c>
      <c r="D35" s="59">
        <v>24</v>
      </c>
      <c r="E35" s="48"/>
      <c r="F35" s="35" t="str">
        <f t="shared" si="0"/>
        <v/>
      </c>
      <c r="G35" s="47"/>
      <c r="H35" s="35" t="str">
        <f t="shared" si="1"/>
        <v/>
      </c>
      <c r="I35" s="47"/>
      <c r="J35" s="35" t="str">
        <f t="shared" ca="1" si="2"/>
        <v/>
      </c>
      <c r="K35" s="54"/>
      <c r="L35" s="34" t="str">
        <f t="shared" ca="1" si="3"/>
        <v/>
      </c>
      <c r="N35" s="68" t="s">
        <v>158</v>
      </c>
    </row>
    <row r="36" spans="2:14">
      <c r="B36" s="36" t="s">
        <v>95</v>
      </c>
      <c r="C36" s="45">
        <v>37609</v>
      </c>
      <c r="D36" s="60">
        <v>9</v>
      </c>
      <c r="E36" s="48"/>
      <c r="F36" s="36" t="str">
        <f t="shared" si="0"/>
        <v/>
      </c>
      <c r="G36" s="47"/>
      <c r="H36" s="36" t="str">
        <f t="shared" si="1"/>
        <v/>
      </c>
      <c r="I36" s="47"/>
      <c r="J36" s="36" t="str">
        <f t="shared" ca="1" si="2"/>
        <v/>
      </c>
      <c r="K36" s="54"/>
      <c r="L36" s="34" t="str">
        <f t="shared" ca="1" si="3"/>
        <v/>
      </c>
      <c r="N36" s="68" t="s">
        <v>148</v>
      </c>
    </row>
    <row r="37" spans="2:14">
      <c r="B37" s="35" t="s">
        <v>82</v>
      </c>
      <c r="C37" s="44">
        <v>21637</v>
      </c>
      <c r="D37" s="59">
        <v>35</v>
      </c>
      <c r="E37" s="48"/>
      <c r="F37" s="35" t="str">
        <f t="shared" si="0"/>
        <v/>
      </c>
      <c r="G37" s="47"/>
      <c r="H37" s="35" t="str">
        <f t="shared" si="1"/>
        <v/>
      </c>
      <c r="I37" s="47"/>
      <c r="J37" s="35" t="str">
        <f t="shared" ca="1" si="2"/>
        <v/>
      </c>
      <c r="K37" s="54"/>
      <c r="L37" s="34" t="str">
        <f t="shared" ca="1" si="3"/>
        <v/>
      </c>
      <c r="N37" s="68" t="s">
        <v>159</v>
      </c>
    </row>
    <row r="38" spans="2:14">
      <c r="B38" s="36" t="s">
        <v>94</v>
      </c>
      <c r="C38" s="45">
        <v>31940</v>
      </c>
      <c r="D38" s="60">
        <v>36</v>
      </c>
      <c r="E38" s="48"/>
      <c r="F38" s="36" t="str">
        <f t="shared" si="0"/>
        <v/>
      </c>
      <c r="G38" s="47"/>
      <c r="H38" s="36" t="str">
        <f t="shared" si="1"/>
        <v/>
      </c>
      <c r="I38" s="47"/>
      <c r="J38" s="36" t="str">
        <f t="shared" ca="1" si="2"/>
        <v/>
      </c>
      <c r="K38" s="54"/>
      <c r="L38" s="34" t="str">
        <f t="shared" ca="1" si="3"/>
        <v/>
      </c>
      <c r="N38" s="68"/>
    </row>
    <row r="39" spans="2:14">
      <c r="B39" s="35" t="s">
        <v>96</v>
      </c>
      <c r="C39" s="44">
        <v>38516</v>
      </c>
      <c r="D39" s="59">
        <v>11</v>
      </c>
      <c r="E39" s="48"/>
      <c r="F39" s="35" t="str">
        <f t="shared" si="0"/>
        <v/>
      </c>
      <c r="G39" s="47"/>
      <c r="H39" s="35" t="str">
        <f t="shared" si="1"/>
        <v/>
      </c>
      <c r="I39" s="47"/>
      <c r="J39" s="35" t="str">
        <f t="shared" ca="1" si="2"/>
        <v/>
      </c>
      <c r="K39" s="54"/>
      <c r="L39" s="34" t="str">
        <f t="shared" ca="1" si="3"/>
        <v/>
      </c>
      <c r="N39" s="73" t="s">
        <v>153</v>
      </c>
    </row>
    <row r="40" spans="2:14">
      <c r="B40" s="36" t="s">
        <v>92</v>
      </c>
      <c r="C40" s="45">
        <v>36792</v>
      </c>
      <c r="D40" s="60">
        <v>7</v>
      </c>
      <c r="E40" s="48"/>
      <c r="F40" s="36" t="str">
        <f t="shared" si="0"/>
        <v/>
      </c>
      <c r="G40" s="47"/>
      <c r="H40" s="36" t="str">
        <f t="shared" si="1"/>
        <v/>
      </c>
      <c r="I40" s="47"/>
      <c r="J40" s="36" t="str">
        <f t="shared" ca="1" si="2"/>
        <v/>
      </c>
      <c r="K40" s="54"/>
      <c r="L40" s="34" t="str">
        <f t="shared" ca="1" si="3"/>
        <v/>
      </c>
      <c r="N40" s="68" t="s">
        <v>149</v>
      </c>
    </row>
    <row r="41" spans="2:14">
      <c r="B41" s="35" t="s">
        <v>84</v>
      </c>
      <c r="C41" s="44">
        <v>22485</v>
      </c>
      <c r="D41" s="59">
        <v>22</v>
      </c>
      <c r="E41" s="48"/>
      <c r="F41" s="35" t="str">
        <f t="shared" si="0"/>
        <v/>
      </c>
      <c r="G41" s="47"/>
      <c r="H41" s="35" t="str">
        <f t="shared" si="1"/>
        <v/>
      </c>
      <c r="I41" s="47"/>
      <c r="J41" s="35" t="str">
        <f t="shared" ca="1" si="2"/>
        <v/>
      </c>
      <c r="K41" s="54"/>
      <c r="L41" s="34" t="str">
        <f t="shared" ca="1" si="3"/>
        <v/>
      </c>
      <c r="N41" s="68" t="s">
        <v>150</v>
      </c>
    </row>
    <row r="42" spans="2:14">
      <c r="B42" s="36" t="s">
        <v>98</v>
      </c>
      <c r="C42" s="45">
        <v>31631</v>
      </c>
      <c r="D42" s="60">
        <v>16</v>
      </c>
      <c r="E42" s="48"/>
      <c r="F42" s="36" t="str">
        <f t="shared" si="0"/>
        <v/>
      </c>
      <c r="G42" s="47"/>
      <c r="H42" s="36" t="str">
        <f t="shared" si="1"/>
        <v/>
      </c>
      <c r="I42" s="47"/>
      <c r="J42" s="36" t="str">
        <f t="shared" ca="1" si="2"/>
        <v/>
      </c>
      <c r="K42" s="54"/>
      <c r="L42" s="34" t="str">
        <f t="shared" ca="1" si="3"/>
        <v/>
      </c>
      <c r="N42" s="68" t="s">
        <v>151</v>
      </c>
    </row>
    <row r="43" spans="2:14">
      <c r="B43" s="35" t="s">
        <v>97</v>
      </c>
      <c r="C43" s="44">
        <v>33053</v>
      </c>
      <c r="D43" s="59">
        <v>11</v>
      </c>
      <c r="E43" s="48"/>
      <c r="F43" s="35" t="str">
        <f t="shared" si="0"/>
        <v/>
      </c>
      <c r="G43" s="47"/>
      <c r="H43" s="35" t="str">
        <f t="shared" si="1"/>
        <v/>
      </c>
      <c r="I43" s="47"/>
      <c r="J43" s="35" t="str">
        <f t="shared" ca="1" si="2"/>
        <v/>
      </c>
      <c r="K43" s="54"/>
      <c r="L43" s="34" t="str">
        <f t="shared" ca="1" si="3"/>
        <v/>
      </c>
    </row>
    <row r="44" spans="2:14">
      <c r="B44" s="36" t="s">
        <v>99</v>
      </c>
      <c r="C44" s="45">
        <v>31674</v>
      </c>
      <c r="D44" s="60">
        <v>13</v>
      </c>
      <c r="E44" s="48"/>
      <c r="F44" s="36" t="str">
        <f t="shared" si="0"/>
        <v/>
      </c>
      <c r="G44" s="47"/>
      <c r="H44" s="36" t="str">
        <f t="shared" si="1"/>
        <v/>
      </c>
      <c r="I44" s="47"/>
      <c r="J44" s="36" t="str">
        <f t="shared" ca="1" si="2"/>
        <v/>
      </c>
      <c r="K44" s="54"/>
      <c r="L44" s="34" t="str">
        <f t="shared" ca="1" si="3"/>
        <v/>
      </c>
    </row>
    <row r="45" spans="2:14">
      <c r="B45" s="35" t="s">
        <v>101</v>
      </c>
      <c r="C45" s="44">
        <v>31760</v>
      </c>
      <c r="D45" s="59">
        <v>5</v>
      </c>
      <c r="E45" s="48"/>
      <c r="F45" s="35" t="str">
        <f t="shared" si="0"/>
        <v/>
      </c>
      <c r="G45" s="47"/>
      <c r="H45" s="35" t="str">
        <f t="shared" si="1"/>
        <v/>
      </c>
      <c r="I45" s="47"/>
      <c r="J45" s="35" t="str">
        <f t="shared" ca="1" si="2"/>
        <v/>
      </c>
      <c r="K45" s="54"/>
      <c r="L45" s="34" t="str">
        <f t="shared" ca="1" si="3"/>
        <v/>
      </c>
    </row>
    <row r="46" spans="2:14">
      <c r="B46" s="36" t="s">
        <v>103</v>
      </c>
      <c r="C46" s="45">
        <v>29992</v>
      </c>
      <c r="D46" s="60">
        <v>18</v>
      </c>
      <c r="E46" s="48"/>
      <c r="F46" s="36" t="str">
        <f t="shared" si="0"/>
        <v/>
      </c>
      <c r="G46" s="47"/>
      <c r="H46" s="36" t="str">
        <f t="shared" si="1"/>
        <v/>
      </c>
      <c r="I46" s="47"/>
      <c r="J46" s="36" t="str">
        <f t="shared" ca="1" si="2"/>
        <v/>
      </c>
      <c r="K46" s="54"/>
      <c r="L46" s="34" t="str">
        <f t="shared" ca="1" si="3"/>
        <v/>
      </c>
    </row>
    <row r="47" spans="2:14">
      <c r="B47" s="35" t="s">
        <v>100</v>
      </c>
      <c r="C47" s="44">
        <v>35667</v>
      </c>
      <c r="D47" s="59">
        <v>8</v>
      </c>
      <c r="E47" s="48"/>
      <c r="F47" s="35" t="str">
        <f t="shared" si="0"/>
        <v/>
      </c>
      <c r="G47" s="47"/>
      <c r="H47" s="35" t="str">
        <f t="shared" si="1"/>
        <v/>
      </c>
      <c r="I47" s="47"/>
      <c r="J47" s="35" t="str">
        <f t="shared" ca="1" si="2"/>
        <v/>
      </c>
      <c r="K47" s="54"/>
      <c r="L47" s="34" t="str">
        <f t="shared" ca="1" si="3"/>
        <v/>
      </c>
    </row>
    <row r="48" spans="2:14">
      <c r="B48" s="36" t="s">
        <v>102</v>
      </c>
      <c r="C48" s="45">
        <v>36298</v>
      </c>
      <c r="D48" s="60">
        <v>12</v>
      </c>
      <c r="E48" s="48"/>
      <c r="F48" s="36" t="str">
        <f t="shared" si="0"/>
        <v/>
      </c>
      <c r="G48" s="47"/>
      <c r="H48" s="36" t="str">
        <f t="shared" si="1"/>
        <v/>
      </c>
      <c r="I48" s="47"/>
      <c r="J48" s="36" t="str">
        <f t="shared" ca="1" si="2"/>
        <v/>
      </c>
      <c r="K48" s="54"/>
      <c r="L48" s="34" t="str">
        <f t="shared" ca="1" si="3"/>
        <v/>
      </c>
    </row>
    <row r="49" spans="2:12">
      <c r="B49" s="35" t="s">
        <v>104</v>
      </c>
      <c r="C49" s="44">
        <v>23493</v>
      </c>
      <c r="D49" s="59">
        <v>40</v>
      </c>
      <c r="E49" s="48"/>
      <c r="F49" s="35" t="str">
        <f t="shared" si="0"/>
        <v/>
      </c>
      <c r="G49" s="47"/>
      <c r="H49" s="35" t="str">
        <f t="shared" si="1"/>
        <v/>
      </c>
      <c r="I49" s="47"/>
      <c r="J49" s="35" t="str">
        <f t="shared" ca="1" si="2"/>
        <v/>
      </c>
      <c r="K49" s="54"/>
      <c r="L49" s="34" t="str">
        <f t="shared" ca="1" si="3"/>
        <v/>
      </c>
    </row>
    <row r="50" spans="2:12">
      <c r="B50" s="36" t="s">
        <v>105</v>
      </c>
      <c r="C50" s="45">
        <v>28345</v>
      </c>
      <c r="D50" s="60">
        <v>30</v>
      </c>
      <c r="E50" s="48"/>
      <c r="F50" s="36" t="str">
        <f t="shared" si="0"/>
        <v/>
      </c>
      <c r="G50" s="47"/>
      <c r="H50" s="36" t="str">
        <f t="shared" si="1"/>
        <v/>
      </c>
      <c r="I50" s="47"/>
      <c r="J50" s="36" t="str">
        <f t="shared" ca="1" si="2"/>
        <v/>
      </c>
      <c r="K50" s="54"/>
      <c r="L50" s="34" t="str">
        <f t="shared" ca="1" si="3"/>
        <v/>
      </c>
    </row>
    <row r="51" spans="2:12">
      <c r="B51" s="35" t="s">
        <v>106</v>
      </c>
      <c r="C51" s="44">
        <v>33412</v>
      </c>
      <c r="D51" s="59">
        <v>12</v>
      </c>
      <c r="E51" s="48"/>
      <c r="F51" s="35" t="str">
        <f t="shared" si="0"/>
        <v/>
      </c>
      <c r="G51" s="47"/>
      <c r="H51" s="35" t="str">
        <f t="shared" si="1"/>
        <v/>
      </c>
      <c r="I51" s="47"/>
      <c r="J51" s="35" t="str">
        <f t="shared" ca="1" si="2"/>
        <v/>
      </c>
      <c r="K51" s="54"/>
      <c r="L51" s="34" t="str">
        <f t="shared" ca="1" si="3"/>
        <v/>
      </c>
    </row>
    <row r="52" spans="2:12">
      <c r="B52" s="36" t="s">
        <v>107</v>
      </c>
      <c r="C52" s="45">
        <v>25193</v>
      </c>
      <c r="D52" s="60">
        <v>11</v>
      </c>
      <c r="E52" s="48"/>
      <c r="F52" s="36" t="str">
        <f t="shared" si="0"/>
        <v/>
      </c>
      <c r="G52" s="47"/>
      <c r="H52" s="36" t="str">
        <f t="shared" si="1"/>
        <v/>
      </c>
      <c r="I52" s="47"/>
      <c r="J52" s="36" t="str">
        <f t="shared" ca="1" si="2"/>
        <v/>
      </c>
      <c r="K52" s="54"/>
      <c r="L52" s="34" t="str">
        <f t="shared" ca="1" si="3"/>
        <v/>
      </c>
    </row>
    <row r="53" spans="2:12">
      <c r="B53" s="35" t="s">
        <v>108</v>
      </c>
      <c r="C53" s="44">
        <v>32145</v>
      </c>
      <c r="D53" s="59">
        <v>7</v>
      </c>
      <c r="E53" s="48"/>
      <c r="F53" s="35" t="str">
        <f t="shared" si="0"/>
        <v/>
      </c>
      <c r="G53" s="47"/>
      <c r="H53" s="35" t="str">
        <f t="shared" si="1"/>
        <v/>
      </c>
      <c r="I53" s="47"/>
      <c r="J53" s="35" t="str">
        <f t="shared" ca="1" si="2"/>
        <v/>
      </c>
      <c r="K53" s="54"/>
      <c r="L53" s="34" t="str">
        <f t="shared" ca="1" si="3"/>
        <v/>
      </c>
    </row>
    <row r="54" spans="2:12">
      <c r="B54" s="36" t="s">
        <v>109</v>
      </c>
      <c r="C54" s="45">
        <v>37097</v>
      </c>
      <c r="D54" s="60">
        <v>4</v>
      </c>
      <c r="E54" s="48"/>
      <c r="F54" s="36" t="str">
        <f t="shared" si="0"/>
        <v/>
      </c>
      <c r="G54" s="47"/>
      <c r="H54" s="36" t="str">
        <f t="shared" si="1"/>
        <v/>
      </c>
      <c r="I54" s="47"/>
      <c r="J54" s="36" t="str">
        <f t="shared" ca="1" si="2"/>
        <v/>
      </c>
      <c r="K54" s="54"/>
      <c r="L54" s="34" t="str">
        <f t="shared" ca="1" si="3"/>
        <v/>
      </c>
    </row>
    <row r="55" spans="2:12">
      <c r="B55" s="35" t="s">
        <v>110</v>
      </c>
      <c r="C55" s="44">
        <v>34425</v>
      </c>
      <c r="D55" s="59">
        <v>33</v>
      </c>
      <c r="E55" s="48"/>
      <c r="F55" s="35" t="str">
        <f t="shared" si="0"/>
        <v/>
      </c>
      <c r="G55" s="47"/>
      <c r="H55" s="35" t="str">
        <f t="shared" si="1"/>
        <v/>
      </c>
      <c r="I55" s="47"/>
      <c r="J55" s="35" t="str">
        <f t="shared" ca="1" si="2"/>
        <v/>
      </c>
      <c r="K55" s="54"/>
      <c r="L55" s="34" t="str">
        <f t="shared" ca="1" si="3"/>
        <v/>
      </c>
    </row>
    <row r="56" spans="2:12">
      <c r="B56" s="36" t="s">
        <v>111</v>
      </c>
      <c r="C56" s="45">
        <v>19272</v>
      </c>
      <c r="D56" s="60">
        <v>41</v>
      </c>
      <c r="E56" s="48"/>
      <c r="F56" s="36" t="str">
        <f t="shared" si="0"/>
        <v/>
      </c>
      <c r="G56" s="47"/>
      <c r="H56" s="36" t="str">
        <f t="shared" si="1"/>
        <v/>
      </c>
      <c r="I56" s="47"/>
      <c r="J56" s="36" t="str">
        <f t="shared" ca="1" si="2"/>
        <v/>
      </c>
      <c r="K56" s="54"/>
      <c r="L56" s="34" t="str">
        <f t="shared" ca="1" si="3"/>
        <v/>
      </c>
    </row>
    <row r="57" spans="2:12">
      <c r="B57" s="35" t="s">
        <v>113</v>
      </c>
      <c r="C57" s="44">
        <v>30626</v>
      </c>
      <c r="D57" s="59">
        <v>21</v>
      </c>
      <c r="E57" s="48"/>
      <c r="F57" s="35" t="str">
        <f t="shared" si="0"/>
        <v/>
      </c>
      <c r="G57" s="47"/>
      <c r="H57" s="35" t="str">
        <f t="shared" si="1"/>
        <v/>
      </c>
      <c r="I57" s="47"/>
      <c r="J57" s="35" t="str">
        <f t="shared" ca="1" si="2"/>
        <v/>
      </c>
      <c r="K57" s="54"/>
      <c r="L57" s="34" t="str">
        <f t="shared" ca="1" si="3"/>
        <v/>
      </c>
    </row>
    <row r="58" spans="2:12">
      <c r="B58" s="36" t="s">
        <v>115</v>
      </c>
      <c r="C58" s="45">
        <v>32055</v>
      </c>
      <c r="D58" s="60">
        <v>7</v>
      </c>
      <c r="E58" s="48"/>
      <c r="F58" s="36" t="str">
        <f t="shared" si="0"/>
        <v/>
      </c>
      <c r="G58" s="47"/>
      <c r="H58" s="36" t="str">
        <f t="shared" si="1"/>
        <v/>
      </c>
      <c r="I58" s="47"/>
      <c r="J58" s="36" t="str">
        <f t="shared" ca="1" si="2"/>
        <v/>
      </c>
      <c r="K58" s="54"/>
      <c r="L58" s="34" t="str">
        <f t="shared" ca="1" si="3"/>
        <v/>
      </c>
    </row>
    <row r="59" spans="2:12">
      <c r="B59" s="35" t="s">
        <v>112</v>
      </c>
      <c r="C59" s="44">
        <v>35838</v>
      </c>
      <c r="D59" s="59">
        <v>9</v>
      </c>
      <c r="E59" s="48"/>
      <c r="F59" s="35" t="str">
        <f t="shared" si="0"/>
        <v/>
      </c>
      <c r="G59" s="47"/>
      <c r="H59" s="35" t="str">
        <f t="shared" si="1"/>
        <v/>
      </c>
      <c r="I59" s="47"/>
      <c r="J59" s="35" t="str">
        <f t="shared" ca="1" si="2"/>
        <v/>
      </c>
      <c r="K59" s="54"/>
      <c r="L59" s="34" t="str">
        <f t="shared" ca="1" si="3"/>
        <v/>
      </c>
    </row>
    <row r="60" spans="2:12">
      <c r="B60" s="36" t="s">
        <v>114</v>
      </c>
      <c r="C60" s="45">
        <v>32733</v>
      </c>
      <c r="D60" s="60">
        <v>13</v>
      </c>
      <c r="E60" s="48"/>
      <c r="F60" s="36" t="str">
        <f t="shared" si="0"/>
        <v/>
      </c>
      <c r="G60" s="47"/>
      <c r="H60" s="36" t="str">
        <f t="shared" si="1"/>
        <v/>
      </c>
      <c r="I60" s="47"/>
      <c r="J60" s="36" t="str">
        <f t="shared" ca="1" si="2"/>
        <v/>
      </c>
      <c r="K60" s="54"/>
      <c r="L60" s="34" t="str">
        <f t="shared" ca="1" si="3"/>
        <v/>
      </c>
    </row>
    <row r="61" spans="2:12">
      <c r="B61" s="37" t="s">
        <v>116</v>
      </c>
      <c r="C61" s="46">
        <v>19148</v>
      </c>
      <c r="D61" s="61">
        <v>45</v>
      </c>
      <c r="E61" s="48"/>
      <c r="F61" s="37" t="str">
        <f t="shared" si="0"/>
        <v/>
      </c>
      <c r="G61" s="47"/>
      <c r="H61" s="37" t="str">
        <f t="shared" si="1"/>
        <v/>
      </c>
      <c r="I61" s="47"/>
      <c r="J61" s="37" t="str">
        <f t="shared" ca="1" si="2"/>
        <v/>
      </c>
      <c r="K61" s="54"/>
      <c r="L61" s="34" t="str">
        <f t="shared" ca="1" si="3"/>
        <v/>
      </c>
    </row>
  </sheetData>
  <sheetProtection algorithmName="SHA-512" hashValue="gKr8RmXVdIAe4efQYx+N6FcEZPLb/IRmNrewUQEEJg29EM3ghOoaQm+Qgdl2+EF7k64EFASET3EXByZwSAkHUQ==" saltValue="ETdrbLx9MOhEceyOf0/Btw==" spinCount="100000" sheet="1" formatCells="0" selectLockedCells="1"/>
  <mergeCells count="2">
    <mergeCell ref="B2:H2"/>
    <mergeCell ref="B4:Q5"/>
  </mergeCells>
  <conditionalFormatting sqref="F16:F61">
    <cfRule type="cellIs" dxfId="5" priority="9" operator="equal">
      <formula>"napačno :("</formula>
    </cfRule>
    <cfRule type="cellIs" dxfId="4" priority="10" operator="equal">
      <formula>"pravilno"</formula>
    </cfRule>
  </conditionalFormatting>
  <conditionalFormatting sqref="H16:H61">
    <cfRule type="cellIs" dxfId="3" priority="7" operator="equal">
      <formula>"napačno :("</formula>
    </cfRule>
    <cfRule type="cellIs" dxfId="2" priority="8" operator="equal">
      <formula>"pravilno"</formula>
    </cfRule>
  </conditionalFormatting>
  <conditionalFormatting sqref="J16:J61 L16:L61">
    <cfRule type="cellIs" dxfId="1" priority="5" operator="equal">
      <formula>"napačno :("</formula>
    </cfRule>
    <cfRule type="cellIs" dxfId="0" priority="6" operator="equal">
      <formula>"pravilno"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Button 1">
              <controlPr defaultSize="0" print="0" autoFill="0" autoPict="0" macro="[0]!List3.penzija">
                <anchor moveWithCells="1" sizeWithCells="1">
                  <from>
                    <xdr:col>12</xdr:col>
                    <xdr:colOff>590550</xdr:colOff>
                    <xdr:row>14</xdr:row>
                    <xdr:rowOff>19050</xdr:rowOff>
                  </from>
                  <to>
                    <xdr:col>13</xdr:col>
                    <xdr:colOff>1314450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navodila</vt:lpstr>
      <vt:lpstr>vaja</vt:lpstr>
      <vt:lpstr>dodatna-penzija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Branka</cp:lastModifiedBy>
  <dcterms:created xsi:type="dcterms:W3CDTF">2021-09-05T08:06:34Z</dcterms:created>
  <dcterms:modified xsi:type="dcterms:W3CDTF">2021-11-21T18:12:52Z</dcterms:modified>
</cp:coreProperties>
</file>